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30" windowWidth="11910" windowHeight="6345" tabRatio="756" activeTab="0"/>
  </bookViews>
  <sheets>
    <sheet name="BS" sheetId="1" r:id="rId1"/>
    <sheet name="PL" sheetId="2" r:id="rId2"/>
    <sheet name="EQUITY" sheetId="3" r:id="rId3"/>
    <sheet name="CFLOW-summary" sheetId="4" r:id="rId4"/>
    <sheet name="cflow-2003" sheetId="5" r:id="rId5"/>
  </sheets>
  <definedNames>
    <definedName name="_xlnm.Print_Area" localSheetId="0">'BS'!$A$1:$H$59</definedName>
    <definedName name="_xlnm.Print_Area" localSheetId="4">'cflow-2003'!$A$1:$C$63</definedName>
  </definedNames>
  <calcPr calcMode="manual" fullCalcOnLoad="1"/>
</workbook>
</file>

<file path=xl/sharedStrings.xml><?xml version="1.0" encoding="utf-8"?>
<sst xmlns="http://schemas.openxmlformats.org/spreadsheetml/2006/main" count="207" uniqueCount="161">
  <si>
    <t>Revenue</t>
  </si>
  <si>
    <t>Interest expenses</t>
  </si>
  <si>
    <t>Interest income</t>
  </si>
  <si>
    <t>Share of profit of associates</t>
  </si>
  <si>
    <t>Tax expense</t>
  </si>
  <si>
    <t>Less: Minority interests</t>
  </si>
  <si>
    <t>3 months ended</t>
  </si>
  <si>
    <t>RM'000</t>
  </si>
  <si>
    <t>Basic earnings per ordinary share (sen)</t>
  </si>
  <si>
    <t>Diluted earnings per ordinary share (sen)</t>
  </si>
  <si>
    <t>LANDMARKS BERHAD</t>
  </si>
  <si>
    <t>N/A</t>
  </si>
  <si>
    <t>UNAUDITED CONDENSED CONSOLIDATED INCOME STATEMENTS</t>
  </si>
  <si>
    <t>PPE</t>
  </si>
  <si>
    <t>Exceptional gains</t>
  </si>
  <si>
    <t>Exceptional losses</t>
  </si>
  <si>
    <t>Profit from Operations</t>
  </si>
  <si>
    <t>(Loss)/ profit before taxation</t>
  </si>
  <si>
    <t>Net (loss)/ profit for the period</t>
  </si>
  <si>
    <t>(Loss)/ profit after taxation</t>
  </si>
  <si>
    <t xml:space="preserve">Operating  (Loss) / Profit </t>
  </si>
  <si>
    <t>UNAUDITED CONDENSED CONSOLIDATED BALANCE SHEET</t>
  </si>
  <si>
    <t>31 December 02</t>
  </si>
  <si>
    <t>Variances</t>
  </si>
  <si>
    <t>RM' 000</t>
  </si>
  <si>
    <t>Property, plant and equipment</t>
  </si>
  <si>
    <t>RM34M from MKSC land + Villa 3 cost</t>
  </si>
  <si>
    <t>Investment in associates</t>
  </si>
  <si>
    <t>Other investments</t>
  </si>
  <si>
    <t>Sales Of MNL</t>
  </si>
  <si>
    <t>Investment properties</t>
  </si>
  <si>
    <t>Hotel properties</t>
  </si>
  <si>
    <t>Properties under development</t>
  </si>
  <si>
    <t>Goodwill On Consolidation</t>
  </si>
  <si>
    <t>Current assets</t>
  </si>
  <si>
    <t>Inventories</t>
  </si>
  <si>
    <t>Trade and other receivables</t>
  </si>
  <si>
    <t>Cash and cash equivalents</t>
  </si>
  <si>
    <t>Current liabilities</t>
  </si>
  <si>
    <t>Trade and other payables</t>
  </si>
  <si>
    <t>Borrowings</t>
  </si>
  <si>
    <t>Taxation</t>
  </si>
  <si>
    <t>Net current assets/(liabilities)</t>
  </si>
  <si>
    <t>Financed by:</t>
  </si>
  <si>
    <t>Shareholders' equity</t>
  </si>
  <si>
    <t>Share capital</t>
  </si>
  <si>
    <t>Reserves</t>
  </si>
  <si>
    <t>Minority shareholders' interests</t>
  </si>
  <si>
    <t>Long term and deferred liabilities</t>
  </si>
  <si>
    <t>Deferred taxation</t>
  </si>
  <si>
    <t>Retirement benefit</t>
  </si>
  <si>
    <t>Net Tangible Assets per share (RM)</t>
  </si>
  <si>
    <t>UNAUDITED CONDENSED CONSOLIDATED STATEMENTS OF CHANGES IN EQUITY</t>
  </si>
  <si>
    <t>&lt;------------------------Non-distributable---------------------------&gt;</t>
  </si>
  <si>
    <t>Distributable Retained profits/Accumulated losses</t>
  </si>
  <si>
    <t>Share Capital</t>
  </si>
  <si>
    <t>Reserve on consolidation</t>
  </si>
  <si>
    <t>Translation Reserves</t>
  </si>
  <si>
    <t>Capital reserves</t>
  </si>
  <si>
    <t>Share premium</t>
  </si>
  <si>
    <t>Total</t>
  </si>
  <si>
    <t>At 1 January 2002</t>
  </si>
  <si>
    <t>Net gains and losses not recognised</t>
  </si>
  <si>
    <t>in the income statements:</t>
  </si>
  <si>
    <t>Currency translation differences</t>
  </si>
  <si>
    <t>Net loss not recognised</t>
  </si>
  <si>
    <t>Increased in Share Capital</t>
  </si>
  <si>
    <t>Dividends - 2001 final</t>
  </si>
  <si>
    <t>UNAUDITED CONDENSED CONSOLIDATED CASHFLOW STATEMENT</t>
  </si>
  <si>
    <t>Net cash inflow from operating activities</t>
  </si>
  <si>
    <t>Net cash inflow/(outflow) from financing activities</t>
  </si>
  <si>
    <t>Net increase/(decrease) in cash and cash equivalents</t>
  </si>
  <si>
    <t>Cash and cash equivalents at 1 January</t>
  </si>
  <si>
    <t>Foreign exchange differences on opening balances</t>
  </si>
  <si>
    <t>Cash and bank balances</t>
  </si>
  <si>
    <t>Deposits (excluding deposits pledged)</t>
  </si>
  <si>
    <t>Bank overdrafts</t>
  </si>
  <si>
    <t>CONDENSED CONSOLIDATED CASHFLOW STATEMENT</t>
  </si>
  <si>
    <t>Associate</t>
  </si>
  <si>
    <t>inv</t>
  </si>
  <si>
    <t>inv prop</t>
  </si>
  <si>
    <t>hotel prop</t>
  </si>
  <si>
    <t>pde</t>
  </si>
  <si>
    <t>gw</t>
  </si>
  <si>
    <t>inventories</t>
  </si>
  <si>
    <t>td/rec</t>
  </si>
  <si>
    <t>cash/bk</t>
  </si>
  <si>
    <t>tc/pay</t>
  </si>
  <si>
    <t>borrowings</t>
  </si>
  <si>
    <t>OD</t>
  </si>
  <si>
    <t>tax</t>
  </si>
  <si>
    <t>sc</t>
  </si>
  <si>
    <t>Reserve on consol</t>
  </si>
  <si>
    <t>Translation reserve</t>
  </si>
  <si>
    <t>capital reserve</t>
  </si>
  <si>
    <t>share premium</t>
  </si>
  <si>
    <t>retained profits</t>
  </si>
  <si>
    <t>mi</t>
  </si>
  <si>
    <t>borrowing</t>
  </si>
  <si>
    <t>retirement</t>
  </si>
  <si>
    <t>Inc/(Dec)</t>
  </si>
  <si>
    <t>Cash from operating activities</t>
  </si>
  <si>
    <t>Profit before taxation</t>
  </si>
  <si>
    <t xml:space="preserve">    Adjustments:</t>
  </si>
  <si>
    <t xml:space="preserve">    Depreciation</t>
  </si>
  <si>
    <t xml:space="preserve">    Interest Expenses</t>
  </si>
  <si>
    <t xml:space="preserve">    Interest Income</t>
  </si>
  <si>
    <t xml:space="preserve">    Share of Associated profit</t>
  </si>
  <si>
    <t xml:space="preserve">    Provision on Dermajaya</t>
  </si>
  <si>
    <t xml:space="preserve">    Retirement benefit charged</t>
  </si>
  <si>
    <t>Operating loss before working capital changes</t>
  </si>
  <si>
    <t>Increase/(Decrease in working Capital)</t>
  </si>
  <si>
    <t>Cash generated from operation</t>
  </si>
  <si>
    <t>Tax paid</t>
  </si>
  <si>
    <t>Tax refunded</t>
  </si>
  <si>
    <t>Increase in cash &amp; bank balance</t>
  </si>
  <si>
    <t>Retirement benefits paid</t>
  </si>
  <si>
    <t>Net cash from operating activities</t>
  </si>
  <si>
    <t>Net cash from investing activities</t>
  </si>
  <si>
    <t>Increase in pledged deposits placed with licensed banks</t>
  </si>
  <si>
    <t>Purchase of PPE</t>
  </si>
  <si>
    <t>Interest income received</t>
  </si>
  <si>
    <t>Proceeds from disposal of PPE</t>
  </si>
  <si>
    <t>Net cash effect on acquisition of subsidiaries</t>
  </si>
  <si>
    <t>Dividend received</t>
  </si>
  <si>
    <t>Foreign exchange diff</t>
  </si>
  <si>
    <t>Net cash used in investing activities</t>
  </si>
  <si>
    <t>Cash inflow/(outflow) from financing activities</t>
  </si>
  <si>
    <t>Repayment of borrowings</t>
  </si>
  <si>
    <t>proceeds from  issue of bonds</t>
  </si>
  <si>
    <t>Interest paid</t>
  </si>
  <si>
    <t>Net cash from financing activities</t>
  </si>
  <si>
    <t>Forex</t>
  </si>
  <si>
    <t>Cash and cash equivalent at beginning of the year</t>
  </si>
  <si>
    <t>Cash and cash equivalents comprise:</t>
  </si>
  <si>
    <t>FD</t>
  </si>
  <si>
    <t>Less: FD pledged</t>
  </si>
  <si>
    <t>Dividend receivable</t>
  </si>
  <si>
    <t>Dividends - 2002 final</t>
  </si>
  <si>
    <t>Net cash inflow from investing activities</t>
  </si>
  <si>
    <t>MASB 25 Adjustment</t>
  </si>
  <si>
    <t>Restated Balance</t>
  </si>
  <si>
    <t>At 1 January 2003</t>
  </si>
  <si>
    <t>#</t>
  </si>
  <si>
    <t xml:space="preserve">   #</t>
  </si>
  <si>
    <t>The comparative figures have been restated to reflect the adoption of MASB 25 - Income Tax.</t>
  </si>
  <si>
    <t>At 30 JUNE 2003</t>
  </si>
  <si>
    <t>For the period ended 30 June 2003</t>
  </si>
  <si>
    <t>For the three months ended 30 June 2003</t>
  </si>
  <si>
    <t>For the year ended 30 June 2003</t>
  </si>
  <si>
    <t>30 June</t>
  </si>
  <si>
    <t>6 months ended</t>
  </si>
  <si>
    <t>30 June 2003</t>
  </si>
  <si>
    <t>At 30 June 2002</t>
  </si>
  <si>
    <t>At 30 June 2003</t>
  </si>
  <si>
    <t>Net loss for six month period</t>
  </si>
  <si>
    <t>Net loss for the six month period</t>
  </si>
  <si>
    <t>Dividend payable</t>
  </si>
  <si>
    <t>Cash and cash equivalents at 30 June</t>
  </si>
  <si>
    <t>The notes set out on pages 5 to 7 form an integral part of, and, should be read in conjunction with, this interim financial report.</t>
  </si>
  <si>
    <t>There are no comparative figures for the preceding financial period ended 30 June 2002, as the first interim report was only prepared in accordance with MASB 26 in the third quarter of 2002.</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</si>
</sst>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d/m/yyyy"/>
    <numFmt numFmtId="171" formatCode="_(* #,##0.0_);_(* \(#,##0.0\);_(* &quot;-&quot;??_);_(@_)"/>
    <numFmt numFmtId="172" formatCode="_(* #,##0_);_(* \(#,##0\);_(* &quot;-&quot;??_);_(@_)"/>
    <numFmt numFmtId="173" formatCode="0.00000000"/>
    <numFmt numFmtId="174" formatCode="0.0000000"/>
    <numFmt numFmtId="175" formatCode="0.000000"/>
    <numFmt numFmtId="176" formatCode="0.00000"/>
    <numFmt numFmtId="177" formatCode="0.0000"/>
    <numFmt numFmtId="178" formatCode="0.000"/>
    <numFmt numFmtId="179" formatCode="0.0"/>
    <numFmt numFmtId="180" formatCode="0.000000000"/>
    <numFmt numFmtId="181" formatCode="_(* #,##0.0_);_(* \(#,##0.0\);_(* &quot;-&quot;?_);_(@_)"/>
  </numFmts>
  <fonts count="11">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i/>
      <sz val="9"/>
      <name val="Arial"/>
      <family val="2"/>
    </font>
    <font>
      <b/>
      <i/>
      <sz val="9"/>
      <name val="Arial"/>
      <family val="2"/>
    </font>
    <font>
      <b/>
      <sz val="12"/>
      <name val="Arial"/>
      <family val="2"/>
    </font>
    <font>
      <sz val="12"/>
      <name val="Arial"/>
      <family val="2"/>
    </font>
    <font>
      <i/>
      <sz val="12"/>
      <name val="Arial"/>
      <family val="2"/>
    </font>
    <font>
      <b/>
      <i/>
      <sz val="12"/>
      <name val="Arial"/>
      <family val="2"/>
    </font>
  </fonts>
  <fills count="3">
    <fill>
      <patternFill/>
    </fill>
    <fill>
      <patternFill patternType="gray125"/>
    </fill>
    <fill>
      <patternFill patternType="solid">
        <fgColor indexed="13"/>
        <bgColor indexed="64"/>
      </patternFill>
    </fill>
  </fills>
  <borders count="15">
    <border>
      <left/>
      <right/>
      <top/>
      <bottom/>
      <diagonal/>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62">
    <xf numFmtId="0" fontId="0" fillId="0" borderId="0" xfId="0" applyAlignment="1">
      <alignment/>
    </xf>
    <xf numFmtId="0" fontId="1" fillId="0" borderId="0" xfId="0" applyFont="1" applyAlignment="1">
      <alignment/>
    </xf>
    <xf numFmtId="0" fontId="1" fillId="0" borderId="1" xfId="0" applyFont="1" applyBorder="1" applyAlignment="1">
      <alignment/>
    </xf>
    <xf numFmtId="0" fontId="1" fillId="0" borderId="0" xfId="0" applyFont="1" applyBorder="1" applyAlignment="1">
      <alignment/>
    </xf>
    <xf numFmtId="0" fontId="1" fillId="0" borderId="0" xfId="0" applyFont="1" applyAlignment="1">
      <alignment vertical="center"/>
    </xf>
    <xf numFmtId="0" fontId="1" fillId="0" borderId="0" xfId="0" applyFont="1" applyBorder="1" applyAlignment="1">
      <alignment horizontal="center"/>
    </xf>
    <xf numFmtId="172" fontId="1" fillId="0" borderId="0" xfId="15" applyNumberFormat="1" applyFont="1" applyAlignment="1">
      <alignment/>
    </xf>
    <xf numFmtId="0" fontId="1" fillId="0" borderId="2" xfId="0" applyFont="1" applyBorder="1" applyAlignment="1">
      <alignment/>
    </xf>
    <xf numFmtId="0" fontId="1" fillId="0" borderId="3" xfId="0" applyFont="1" applyBorder="1" applyAlignment="1">
      <alignment horizontal="center"/>
    </xf>
    <xf numFmtId="0" fontId="1" fillId="0" borderId="0" xfId="0" applyFont="1" applyBorder="1" applyAlignment="1">
      <alignment vertical="center"/>
    </xf>
    <xf numFmtId="0" fontId="0" fillId="0" borderId="0" xfId="0" applyFont="1" applyAlignment="1">
      <alignment/>
    </xf>
    <xf numFmtId="0" fontId="0" fillId="0" borderId="0" xfId="0" applyFont="1" applyBorder="1" applyAlignment="1">
      <alignment/>
    </xf>
    <xf numFmtId="172" fontId="1" fillId="0" borderId="0" xfId="15" applyNumberFormat="1" applyFont="1" applyBorder="1" applyAlignment="1">
      <alignment/>
    </xf>
    <xf numFmtId="0" fontId="0" fillId="0" borderId="4" xfId="0" applyFont="1" applyBorder="1" applyAlignment="1">
      <alignment/>
    </xf>
    <xf numFmtId="172" fontId="0" fillId="0" borderId="0" xfId="15" applyNumberFormat="1" applyFont="1" applyBorder="1" applyAlignment="1">
      <alignment/>
    </xf>
    <xf numFmtId="172" fontId="0" fillId="0" borderId="4" xfId="15" applyNumberFormat="1" applyFont="1" applyBorder="1" applyAlignment="1">
      <alignment/>
    </xf>
    <xf numFmtId="172" fontId="1" fillId="0" borderId="0" xfId="15" applyNumberFormat="1" applyFont="1" applyBorder="1" applyAlignment="1">
      <alignment vertical="center"/>
    </xf>
    <xf numFmtId="172" fontId="0" fillId="0" borderId="3" xfId="15" applyNumberFormat="1" applyFont="1" applyBorder="1" applyAlignment="1">
      <alignment/>
    </xf>
    <xf numFmtId="0" fontId="1" fillId="0" borderId="2" xfId="0" applyFont="1" applyBorder="1" applyAlignment="1">
      <alignment vertical="center"/>
    </xf>
    <xf numFmtId="172" fontId="1" fillId="0" borderId="5" xfId="15" applyNumberFormat="1" applyFont="1" applyBorder="1" applyAlignment="1">
      <alignment vertical="center"/>
    </xf>
    <xf numFmtId="0" fontId="0" fillId="0" borderId="6" xfId="0" applyFont="1" applyBorder="1" applyAlignment="1">
      <alignment/>
    </xf>
    <xf numFmtId="0" fontId="0" fillId="0" borderId="1" xfId="0" applyFont="1" applyBorder="1" applyAlignment="1">
      <alignment/>
    </xf>
    <xf numFmtId="172" fontId="0" fillId="0" borderId="7" xfId="15" applyNumberFormat="1" applyFont="1" applyBorder="1" applyAlignment="1">
      <alignment/>
    </xf>
    <xf numFmtId="0" fontId="0" fillId="0" borderId="0" xfId="0" applyFont="1" applyAlignment="1">
      <alignment horizontal="center" vertical="justify" wrapText="1"/>
    </xf>
    <xf numFmtId="0" fontId="0" fillId="0" borderId="0" xfId="0" applyFont="1" applyAlignment="1">
      <alignment/>
    </xf>
    <xf numFmtId="172" fontId="1" fillId="0" borderId="3" xfId="15" applyNumberFormat="1" applyFont="1" applyBorder="1" applyAlignment="1">
      <alignment/>
    </xf>
    <xf numFmtId="172" fontId="1" fillId="0" borderId="0" xfId="0" applyNumberFormat="1" applyFont="1" applyAlignment="1">
      <alignment/>
    </xf>
    <xf numFmtId="0" fontId="1" fillId="0" borderId="8" xfId="0" applyFont="1" applyBorder="1" applyAlignment="1" quotePrefix="1">
      <alignment horizontal="center"/>
    </xf>
    <xf numFmtId="0" fontId="1" fillId="0" borderId="9" xfId="0" applyFont="1" applyBorder="1" applyAlignment="1">
      <alignment horizontal="center"/>
    </xf>
    <xf numFmtId="172" fontId="0" fillId="0" borderId="0" xfId="15" applyNumberFormat="1" applyFont="1" applyAlignment="1">
      <alignment/>
    </xf>
    <xf numFmtId="0" fontId="0" fillId="0" borderId="0" xfId="0" applyFont="1" applyAlignment="1">
      <alignment horizontal="center"/>
    </xf>
    <xf numFmtId="0" fontId="1" fillId="0" borderId="10" xfId="0" applyFont="1" applyBorder="1" applyAlignment="1">
      <alignment/>
    </xf>
    <xf numFmtId="0" fontId="1" fillId="0" borderId="9" xfId="0" applyFont="1" applyBorder="1" applyAlignment="1">
      <alignment/>
    </xf>
    <xf numFmtId="0" fontId="1" fillId="0" borderId="9" xfId="0" applyFont="1" applyBorder="1" applyAlignment="1" quotePrefix="1">
      <alignment horizontal="center"/>
    </xf>
    <xf numFmtId="0" fontId="1" fillId="0" borderId="6" xfId="0" applyFont="1" applyBorder="1" applyAlignment="1">
      <alignment/>
    </xf>
    <xf numFmtId="0" fontId="1" fillId="0" borderId="4" xfId="0" applyFont="1" applyBorder="1" applyAlignment="1">
      <alignment/>
    </xf>
    <xf numFmtId="0" fontId="1" fillId="0" borderId="4" xfId="0" applyFont="1" applyBorder="1" applyAlignment="1">
      <alignment horizontal="center"/>
    </xf>
    <xf numFmtId="0" fontId="1" fillId="0" borderId="7" xfId="0" applyFont="1" applyBorder="1" applyAlignment="1">
      <alignment horizontal="center"/>
    </xf>
    <xf numFmtId="0" fontId="0" fillId="0" borderId="0" xfId="0" applyFont="1" applyBorder="1" applyAlignment="1">
      <alignment horizontal="center"/>
    </xf>
    <xf numFmtId="172" fontId="0" fillId="0" borderId="0" xfId="0" applyNumberFormat="1" applyFont="1" applyAlignment="1">
      <alignment/>
    </xf>
    <xf numFmtId="0" fontId="0" fillId="0" borderId="4" xfId="0" applyFont="1" applyBorder="1" applyAlignment="1">
      <alignment horizontal="center"/>
    </xf>
    <xf numFmtId="172" fontId="1" fillId="0" borderId="4" xfId="15" applyNumberFormat="1" applyFont="1" applyBorder="1" applyAlignment="1">
      <alignment/>
    </xf>
    <xf numFmtId="0" fontId="0" fillId="0" borderId="0" xfId="0" applyFont="1" applyBorder="1" applyAlignment="1">
      <alignment vertical="center"/>
    </xf>
    <xf numFmtId="172" fontId="0" fillId="0" borderId="0" xfId="15" applyNumberFormat="1" applyFont="1" applyBorder="1" applyAlignment="1">
      <alignment vertical="center"/>
    </xf>
    <xf numFmtId="0" fontId="0" fillId="0" borderId="0" xfId="0" applyFont="1" applyAlignment="1">
      <alignment vertical="center"/>
    </xf>
    <xf numFmtId="172" fontId="1" fillId="0" borderId="9" xfId="15" applyNumberFormat="1" applyFont="1" applyBorder="1" applyAlignment="1">
      <alignment/>
    </xf>
    <xf numFmtId="172" fontId="0" fillId="0" borderId="9" xfId="15" applyNumberFormat="1" applyFont="1" applyBorder="1" applyAlignment="1">
      <alignment/>
    </xf>
    <xf numFmtId="172" fontId="0" fillId="0" borderId="8" xfId="15" applyNumberFormat="1" applyFont="1" applyBorder="1" applyAlignment="1">
      <alignment/>
    </xf>
    <xf numFmtId="172" fontId="0" fillId="0" borderId="5" xfId="15" applyNumberFormat="1" applyFont="1" applyBorder="1" applyAlignment="1">
      <alignment vertical="center"/>
    </xf>
    <xf numFmtId="172" fontId="0" fillId="0" borderId="11" xfId="15" applyNumberFormat="1" applyFont="1" applyBorder="1" applyAlignment="1">
      <alignment vertical="center"/>
    </xf>
    <xf numFmtId="0" fontId="1" fillId="0" borderId="12" xfId="0" applyFont="1" applyBorder="1" applyAlignment="1">
      <alignment vertical="center"/>
    </xf>
    <xf numFmtId="172" fontId="1" fillId="0" borderId="12" xfId="15" applyNumberFormat="1" applyFont="1" applyBorder="1" applyAlignment="1">
      <alignment vertical="center"/>
    </xf>
    <xf numFmtId="0" fontId="0" fillId="0" borderId="4" xfId="0" applyFont="1" applyBorder="1" applyAlignment="1">
      <alignment vertical="center"/>
    </xf>
    <xf numFmtId="0" fontId="0" fillId="0" borderId="7" xfId="0" applyFont="1" applyBorder="1" applyAlignment="1">
      <alignment vertical="center"/>
    </xf>
    <xf numFmtId="2" fontId="1" fillId="0" borderId="0" xfId="0" applyNumberFormat="1" applyFont="1" applyBorder="1" applyAlignment="1">
      <alignment/>
    </xf>
    <xf numFmtId="0" fontId="1" fillId="0" borderId="8" xfId="0" applyFont="1" applyBorder="1" applyAlignment="1">
      <alignment/>
    </xf>
    <xf numFmtId="0" fontId="1" fillId="0" borderId="3" xfId="0" applyFont="1" applyBorder="1" applyAlignment="1">
      <alignment/>
    </xf>
    <xf numFmtId="172" fontId="1" fillId="0" borderId="5" xfId="15" applyNumberFormat="1" applyFont="1" applyBorder="1" applyAlignment="1">
      <alignment/>
    </xf>
    <xf numFmtId="172" fontId="1" fillId="0" borderId="11" xfId="15" applyNumberFormat="1" applyFont="1" applyBorder="1" applyAlignment="1">
      <alignment/>
    </xf>
    <xf numFmtId="0" fontId="1" fillId="0" borderId="5" xfId="0" applyFont="1" applyBorder="1" applyAlignment="1">
      <alignment/>
    </xf>
    <xf numFmtId="172" fontId="1" fillId="0" borderId="8" xfId="15" applyNumberFormat="1" applyFont="1" applyBorder="1" applyAlignment="1">
      <alignment/>
    </xf>
    <xf numFmtId="0" fontId="0" fillId="0" borderId="0" xfId="0" applyFont="1" applyAlignment="1">
      <alignment horizontal="left"/>
    </xf>
    <xf numFmtId="172" fontId="0" fillId="0" borderId="0" xfId="0" applyNumberFormat="1" applyFont="1" applyAlignment="1">
      <alignment horizontal="left"/>
    </xf>
    <xf numFmtId="0" fontId="0" fillId="0" borderId="9" xfId="0" applyFont="1" applyBorder="1" applyAlignment="1">
      <alignment/>
    </xf>
    <xf numFmtId="0" fontId="0" fillId="0" borderId="13" xfId="0" applyFont="1" applyBorder="1" applyAlignment="1">
      <alignment/>
    </xf>
    <xf numFmtId="15" fontId="1" fillId="0" borderId="13" xfId="0" applyNumberFormat="1" applyFont="1" applyBorder="1" applyAlignment="1">
      <alignment horizontal="center"/>
    </xf>
    <xf numFmtId="0" fontId="1" fillId="0" borderId="12" xfId="0" applyFont="1" applyBorder="1" applyAlignment="1">
      <alignment/>
    </xf>
    <xf numFmtId="172" fontId="1" fillId="0" borderId="12" xfId="15" applyNumberFormat="1" applyFont="1" applyBorder="1" applyAlignment="1">
      <alignment/>
    </xf>
    <xf numFmtId="15" fontId="1" fillId="0" borderId="0" xfId="0" applyNumberFormat="1" applyFont="1" applyBorder="1" applyAlignment="1">
      <alignment horizontal="center"/>
    </xf>
    <xf numFmtId="0" fontId="0" fillId="0" borderId="0" xfId="0" applyFont="1" applyAlignment="1">
      <alignment horizontal="justify" vertical="justify"/>
    </xf>
    <xf numFmtId="172" fontId="0" fillId="0" borderId="5" xfId="15" applyNumberFormat="1" applyFont="1" applyBorder="1" applyAlignment="1">
      <alignment/>
    </xf>
    <xf numFmtId="1" fontId="0" fillId="0" borderId="0" xfId="0" applyNumberFormat="1" applyFont="1" applyAlignment="1">
      <alignment/>
    </xf>
    <xf numFmtId="172" fontId="1" fillId="2" borderId="0" xfId="15" applyNumberFormat="1" applyFont="1" applyFill="1" applyAlignment="1">
      <alignment/>
    </xf>
    <xf numFmtId="1" fontId="0" fillId="0" borderId="5" xfId="0" applyNumberFormat="1" applyFont="1" applyBorder="1" applyAlignment="1">
      <alignment/>
    </xf>
    <xf numFmtId="0" fontId="0" fillId="0" borderId="5" xfId="0" applyFont="1" applyBorder="1" applyAlignment="1">
      <alignment/>
    </xf>
    <xf numFmtId="179" fontId="0" fillId="0" borderId="5" xfId="0" applyNumberFormat="1" applyFont="1" applyBorder="1" applyAlignment="1">
      <alignment/>
    </xf>
    <xf numFmtId="0" fontId="1" fillId="0" borderId="0" xfId="0" applyFont="1" applyFill="1" applyBorder="1" applyAlignment="1">
      <alignment/>
    </xf>
    <xf numFmtId="172" fontId="0" fillId="0" borderId="14" xfId="0" applyNumberFormat="1" applyFont="1" applyBorder="1" applyAlignment="1">
      <alignment/>
    </xf>
    <xf numFmtId="15" fontId="1" fillId="0" borderId="9" xfId="0" applyNumberFormat="1" applyFont="1" applyBorder="1" applyAlignment="1" quotePrefix="1">
      <alignment horizontal="center"/>
    </xf>
    <xf numFmtId="0" fontId="0" fillId="0" borderId="5" xfId="0" applyFont="1" applyBorder="1" applyAlignment="1">
      <alignment horizontal="center" wrapText="1"/>
    </xf>
    <xf numFmtId="0" fontId="0" fillId="0" borderId="11" xfId="0" applyFont="1" applyBorder="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6" fillId="0" borderId="0" xfId="0" applyFont="1" applyAlignment="1">
      <alignment/>
    </xf>
    <xf numFmtId="0" fontId="7" fillId="0" borderId="0" xfId="0" applyFont="1" applyAlignment="1">
      <alignment/>
    </xf>
    <xf numFmtId="0" fontId="8" fillId="0" borderId="0" xfId="0" applyFont="1" applyAlignment="1">
      <alignment/>
    </xf>
    <xf numFmtId="0" fontId="8" fillId="0" borderId="0" xfId="0" applyFont="1" applyAlignment="1">
      <alignment/>
    </xf>
    <xf numFmtId="0" fontId="8" fillId="0" borderId="4" xfId="0" applyFont="1" applyBorder="1" applyAlignment="1">
      <alignment/>
    </xf>
    <xf numFmtId="0" fontId="8" fillId="0" borderId="0" xfId="0" applyFont="1" applyBorder="1" applyAlignment="1">
      <alignment/>
    </xf>
    <xf numFmtId="0" fontId="7" fillId="0" borderId="10" xfId="0" applyFont="1" applyBorder="1" applyAlignment="1">
      <alignment horizontal="center"/>
    </xf>
    <xf numFmtId="0" fontId="7" fillId="0" borderId="0" xfId="0" applyFont="1" applyBorder="1" applyAlignment="1">
      <alignment horizontal="center"/>
    </xf>
    <xf numFmtId="0" fontId="7" fillId="0" borderId="8" xfId="0" applyFont="1" applyBorder="1" applyAlignment="1" quotePrefix="1">
      <alignment horizontal="center"/>
    </xf>
    <xf numFmtId="0" fontId="7" fillId="0" borderId="0" xfId="0" applyFont="1" applyAlignment="1">
      <alignment horizontal="center"/>
    </xf>
    <xf numFmtId="0" fontId="7" fillId="0" borderId="1" xfId="0" applyFont="1" applyBorder="1" applyAlignment="1">
      <alignment horizontal="center"/>
    </xf>
    <xf numFmtId="0" fontId="8" fillId="0" borderId="3" xfId="0" applyFont="1" applyBorder="1" applyAlignment="1">
      <alignment/>
    </xf>
    <xf numFmtId="0" fontId="7" fillId="0" borderId="3" xfId="0" applyFont="1" applyBorder="1" applyAlignment="1">
      <alignment horizontal="center"/>
    </xf>
    <xf numFmtId="16" fontId="7" fillId="0" borderId="1" xfId="0" applyNumberFormat="1" applyFont="1" applyBorder="1" applyAlignment="1">
      <alignment horizontal="center"/>
    </xf>
    <xf numFmtId="16" fontId="7" fillId="0" borderId="0" xfId="0" applyNumberFormat="1" applyFont="1" applyBorder="1" applyAlignment="1">
      <alignment horizontal="center"/>
    </xf>
    <xf numFmtId="16" fontId="7" fillId="0" borderId="3" xfId="0" applyNumberFormat="1" applyFont="1" applyBorder="1" applyAlignment="1">
      <alignment horizontal="center"/>
    </xf>
    <xf numFmtId="0" fontId="8" fillId="0" borderId="6" xfId="0" applyFont="1" applyBorder="1" applyAlignment="1">
      <alignment/>
    </xf>
    <xf numFmtId="0" fontId="8" fillId="0" borderId="7" xfId="0" applyFont="1" applyBorder="1" applyAlignment="1">
      <alignment/>
    </xf>
    <xf numFmtId="0" fontId="7" fillId="0" borderId="2" xfId="0" applyFont="1" applyBorder="1" applyAlignment="1">
      <alignment vertical="center"/>
    </xf>
    <xf numFmtId="0" fontId="7" fillId="0" borderId="5" xfId="0" applyFont="1" applyBorder="1" applyAlignment="1">
      <alignment vertical="center"/>
    </xf>
    <xf numFmtId="172" fontId="7" fillId="0" borderId="2" xfId="15" applyNumberFormat="1" applyFont="1" applyBorder="1" applyAlignment="1">
      <alignment vertical="center"/>
    </xf>
    <xf numFmtId="172" fontId="7" fillId="0" borderId="5" xfId="15" applyNumberFormat="1" applyFont="1" applyBorder="1" applyAlignment="1">
      <alignment vertical="center"/>
    </xf>
    <xf numFmtId="172" fontId="7" fillId="0" borderId="11" xfId="15" applyNumberFormat="1" applyFont="1" applyBorder="1" applyAlignment="1">
      <alignment vertical="center"/>
    </xf>
    <xf numFmtId="0" fontId="7" fillId="0" borderId="0" xfId="0" applyFont="1" applyAlignment="1">
      <alignment vertical="center"/>
    </xf>
    <xf numFmtId="0" fontId="8" fillId="0" borderId="1" xfId="0" applyFont="1" applyBorder="1" applyAlignment="1">
      <alignment/>
    </xf>
    <xf numFmtId="172" fontId="8" fillId="0" borderId="10" xfId="15" applyNumberFormat="1" applyFont="1" applyBorder="1" applyAlignment="1">
      <alignment/>
    </xf>
    <xf numFmtId="172" fontId="8" fillId="0" borderId="9" xfId="15" applyNumberFormat="1" applyFont="1" applyBorder="1" applyAlignment="1">
      <alignment/>
    </xf>
    <xf numFmtId="172" fontId="8" fillId="0" borderId="8" xfId="15" applyNumberFormat="1" applyFont="1" applyBorder="1" applyAlignment="1">
      <alignment/>
    </xf>
    <xf numFmtId="0" fontId="7" fillId="0" borderId="1" xfId="0" applyFont="1" applyBorder="1" applyAlignment="1">
      <alignment/>
    </xf>
    <xf numFmtId="172" fontId="7" fillId="0" borderId="1" xfId="15" applyNumberFormat="1" applyFont="1" applyBorder="1" applyAlignment="1">
      <alignment/>
    </xf>
    <xf numFmtId="172" fontId="7" fillId="0" borderId="0" xfId="15" applyNumberFormat="1" applyFont="1" applyBorder="1" applyAlignment="1">
      <alignment/>
    </xf>
    <xf numFmtId="172" fontId="7" fillId="0" borderId="3" xfId="15" applyNumberFormat="1" applyFont="1" applyBorder="1" applyAlignment="1">
      <alignment/>
    </xf>
    <xf numFmtId="172" fontId="8" fillId="0" borderId="1" xfId="15" applyNumberFormat="1" applyFont="1" applyBorder="1" applyAlignment="1">
      <alignment/>
    </xf>
    <xf numFmtId="172" fontId="8" fillId="0" borderId="0" xfId="15" applyNumberFormat="1" applyFont="1" applyBorder="1" applyAlignment="1">
      <alignment/>
    </xf>
    <xf numFmtId="172" fontId="8" fillId="0" borderId="3" xfId="15" applyNumberFormat="1" applyFont="1" applyBorder="1" applyAlignment="1">
      <alignment/>
    </xf>
    <xf numFmtId="172" fontId="8" fillId="0" borderId="6" xfId="15" applyNumberFormat="1" applyFont="1" applyBorder="1" applyAlignment="1">
      <alignment/>
    </xf>
    <xf numFmtId="172" fontId="8" fillId="0" borderId="4" xfId="15" applyNumberFormat="1" applyFont="1" applyBorder="1" applyAlignment="1">
      <alignment/>
    </xf>
    <xf numFmtId="172" fontId="8" fillId="0" borderId="7" xfId="15" applyNumberFormat="1" applyFont="1" applyBorder="1" applyAlignment="1">
      <alignment/>
    </xf>
    <xf numFmtId="0" fontId="7" fillId="0" borderId="1" xfId="0" applyFont="1" applyBorder="1" applyAlignment="1">
      <alignment vertical="center"/>
    </xf>
    <xf numFmtId="0" fontId="7" fillId="0" borderId="0" xfId="0" applyFont="1" applyBorder="1" applyAlignment="1">
      <alignment vertical="center"/>
    </xf>
    <xf numFmtId="172" fontId="7" fillId="0" borderId="1" xfId="15" applyNumberFormat="1" applyFont="1" applyBorder="1" applyAlignment="1">
      <alignment vertical="center"/>
    </xf>
    <xf numFmtId="172" fontId="7" fillId="0" borderId="0" xfId="15" applyNumberFormat="1" applyFont="1" applyBorder="1" applyAlignment="1">
      <alignment vertical="center"/>
    </xf>
    <xf numFmtId="172" fontId="7" fillId="0" borderId="3" xfId="15" applyNumberFormat="1" applyFont="1" applyBorder="1" applyAlignment="1">
      <alignment vertical="center"/>
    </xf>
    <xf numFmtId="0" fontId="7" fillId="0" borderId="1" xfId="0" applyFont="1" applyBorder="1" applyAlignment="1">
      <alignment/>
    </xf>
    <xf numFmtId="0" fontId="7" fillId="0" borderId="0" xfId="0" applyFont="1" applyBorder="1" applyAlignment="1">
      <alignment/>
    </xf>
    <xf numFmtId="172" fontId="7" fillId="0" borderId="1" xfId="15" applyNumberFormat="1" applyFont="1" applyBorder="1" applyAlignment="1">
      <alignment/>
    </xf>
    <xf numFmtId="172" fontId="7" fillId="0" borderId="0" xfId="15" applyNumberFormat="1" applyFont="1" applyBorder="1" applyAlignment="1">
      <alignment/>
    </xf>
    <xf numFmtId="172" fontId="7" fillId="0" borderId="3" xfId="15" applyNumberFormat="1" applyFont="1" applyBorder="1" applyAlignment="1">
      <alignment/>
    </xf>
    <xf numFmtId="0" fontId="7" fillId="0" borderId="0" xfId="0" applyFont="1" applyAlignment="1">
      <alignment/>
    </xf>
    <xf numFmtId="172" fontId="8" fillId="0" borderId="3" xfId="15" applyNumberFormat="1" applyFont="1" applyBorder="1" applyAlignment="1">
      <alignment/>
    </xf>
    <xf numFmtId="0" fontId="7" fillId="0" borderId="2" xfId="0" applyFont="1" applyBorder="1" applyAlignment="1">
      <alignment/>
    </xf>
    <xf numFmtId="0" fontId="7" fillId="0" borderId="5" xfId="0" applyFont="1" applyBorder="1" applyAlignment="1">
      <alignment/>
    </xf>
    <xf numFmtId="172" fontId="7" fillId="0" borderId="6" xfId="15" applyNumberFormat="1" applyFont="1" applyBorder="1" applyAlignment="1">
      <alignment/>
    </xf>
    <xf numFmtId="172" fontId="7" fillId="0" borderId="4" xfId="15" applyNumberFormat="1" applyFont="1" applyBorder="1" applyAlignment="1">
      <alignment/>
    </xf>
    <xf numFmtId="172" fontId="8" fillId="0" borderId="7" xfId="15" applyNumberFormat="1" applyFont="1" applyBorder="1" applyAlignment="1">
      <alignment/>
    </xf>
    <xf numFmtId="172" fontId="8" fillId="0" borderId="11" xfId="15" applyNumberFormat="1" applyFont="1" applyBorder="1" applyAlignment="1">
      <alignment/>
    </xf>
    <xf numFmtId="43" fontId="8" fillId="0" borderId="4" xfId="15" applyFont="1" applyBorder="1" applyAlignment="1">
      <alignment/>
    </xf>
    <xf numFmtId="0" fontId="8" fillId="0" borderId="4" xfId="0" applyFont="1" applyBorder="1" applyAlignment="1">
      <alignment horizontal="right"/>
    </xf>
    <xf numFmtId="0" fontId="9" fillId="0" borderId="0" xfId="0" applyFont="1" applyAlignment="1">
      <alignment/>
    </xf>
    <xf numFmtId="0" fontId="9" fillId="0" borderId="0" xfId="0" applyFont="1" applyAlignment="1">
      <alignment horizontal="center"/>
    </xf>
    <xf numFmtId="0" fontId="10" fillId="0" borderId="0" xfId="0" applyFont="1" applyAlignment="1">
      <alignment/>
    </xf>
    <xf numFmtId="0" fontId="8" fillId="0" borderId="0" xfId="0" applyFont="1" applyAlignment="1">
      <alignment horizontal="justify" vertical="justify" wrapText="1"/>
    </xf>
    <xf numFmtId="0" fontId="8" fillId="0" borderId="0" xfId="0" applyFont="1" applyAlignment="1">
      <alignment horizontal="center" vertical="justify" wrapText="1"/>
    </xf>
    <xf numFmtId="0" fontId="0" fillId="0" borderId="0" xfId="0" applyFont="1" applyFill="1" applyBorder="1" applyAlignment="1">
      <alignment/>
    </xf>
    <xf numFmtId="0" fontId="0" fillId="0" borderId="0" xfId="0" applyFont="1" applyAlignment="1">
      <alignment horizontal="justify" vertical="justify" wrapText="1"/>
    </xf>
    <xf numFmtId="0" fontId="0" fillId="0" borderId="0" xfId="0" applyFont="1" applyAlignment="1">
      <alignment wrapText="1"/>
    </xf>
    <xf numFmtId="0" fontId="8" fillId="0" borderId="0" xfId="0" applyFont="1" applyAlignment="1">
      <alignment horizontal="justify" vertical="justify" wrapText="1"/>
    </xf>
    <xf numFmtId="0" fontId="7" fillId="0" borderId="10" xfId="0" applyFont="1" applyBorder="1" applyAlignment="1">
      <alignment horizontal="center"/>
    </xf>
    <xf numFmtId="0" fontId="7" fillId="0" borderId="9" xfId="0" applyFont="1" applyBorder="1" applyAlignment="1">
      <alignment horizontal="center"/>
    </xf>
    <xf numFmtId="0" fontId="7" fillId="0" borderId="9" xfId="0" applyFont="1" applyBorder="1" applyAlignment="1" quotePrefix="1">
      <alignment horizontal="center"/>
    </xf>
    <xf numFmtId="16" fontId="7" fillId="0" borderId="1" xfId="0" applyNumberFormat="1" applyFont="1" applyBorder="1" applyAlignment="1" quotePrefix="1">
      <alignment horizontal="center"/>
    </xf>
    <xf numFmtId="16" fontId="7" fillId="0" borderId="0" xfId="0" applyNumberFormat="1" applyFont="1" applyBorder="1" applyAlignment="1" quotePrefix="1">
      <alignment horizontal="center"/>
    </xf>
    <xf numFmtId="0" fontId="8" fillId="0" borderId="0" xfId="0" applyFont="1" applyBorder="1" applyAlignment="1">
      <alignment/>
    </xf>
    <xf numFmtId="0" fontId="1" fillId="0" borderId="9" xfId="0" applyFont="1" applyBorder="1" applyAlignment="1">
      <alignment horizontal="center" wrapText="1"/>
    </xf>
    <xf numFmtId="0" fontId="1" fillId="0" borderId="0" xfId="0" applyFont="1" applyBorder="1" applyAlignment="1">
      <alignment horizontal="center" wrapText="1"/>
    </xf>
    <xf numFmtId="0" fontId="0" fillId="0" borderId="0" xfId="0" applyAlignment="1">
      <alignment vertical="justify" wrapText="1"/>
    </xf>
    <xf numFmtId="0" fontId="0" fillId="0" borderId="0" xfId="0" applyFont="1" applyAlignment="1">
      <alignment horizontal="justify"/>
    </xf>
    <xf numFmtId="15" fontId="1" fillId="0" borderId="9" xfId="0" applyNumberFormat="1" applyFont="1" applyBorder="1" applyAlignment="1" quotePrefix="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63"/>
  <sheetViews>
    <sheetView tabSelected="1" workbookViewId="0" topLeftCell="A1">
      <selection activeCell="A58" sqref="A58:G59"/>
    </sheetView>
  </sheetViews>
  <sheetFormatPr defaultColWidth="9.140625" defaultRowHeight="12.75"/>
  <cols>
    <col min="1" max="1" width="4.421875" style="10" customWidth="1"/>
    <col min="2" max="2" width="26.57421875" style="10" customWidth="1"/>
    <col min="3" max="3" width="10.57421875" style="30" customWidth="1"/>
    <col min="4" max="4" width="2.8515625" style="1" customWidth="1"/>
    <col min="5" max="5" width="17.8515625" style="1" customWidth="1"/>
    <col min="6" max="6" width="3.00390625" style="10" customWidth="1"/>
    <col min="7" max="7" width="16.00390625" style="10" customWidth="1"/>
    <col min="8" max="8" width="3.7109375" style="10" customWidth="1"/>
    <col min="9" max="9" width="11.00390625" style="10" customWidth="1"/>
    <col min="10" max="16384" width="9.140625" style="10" customWidth="1"/>
  </cols>
  <sheetData>
    <row r="1" ht="12.75">
      <c r="A1" s="1" t="s">
        <v>10</v>
      </c>
    </row>
    <row r="2" ht="12.75">
      <c r="A2" s="1" t="s">
        <v>21</v>
      </c>
    </row>
    <row r="3" ht="12.75">
      <c r="A3" s="1" t="s">
        <v>146</v>
      </c>
    </row>
    <row r="5" spans="1:9" s="1" customFormat="1" ht="12.75">
      <c r="A5" s="31"/>
      <c r="B5" s="32"/>
      <c r="C5" s="28"/>
      <c r="D5" s="28"/>
      <c r="E5" s="33" t="s">
        <v>152</v>
      </c>
      <c r="F5" s="28"/>
      <c r="G5" s="27" t="s">
        <v>22</v>
      </c>
      <c r="I5" s="1" t="s">
        <v>23</v>
      </c>
    </row>
    <row r="6" spans="1:7" s="1" customFormat="1" ht="12.75">
      <c r="A6" s="34"/>
      <c r="B6" s="35"/>
      <c r="C6" s="36"/>
      <c r="D6" s="36"/>
      <c r="E6" s="36" t="s">
        <v>24</v>
      </c>
      <c r="F6" s="36"/>
      <c r="G6" s="37" t="s">
        <v>24</v>
      </c>
    </row>
    <row r="7" spans="1:7" ht="12.75">
      <c r="A7" s="11"/>
      <c r="B7" s="11"/>
      <c r="C7" s="38"/>
      <c r="D7" s="3"/>
      <c r="E7" s="3"/>
      <c r="F7" s="11"/>
      <c r="G7" s="11"/>
    </row>
    <row r="8" spans="1:10" ht="12.75">
      <c r="A8" s="3" t="s">
        <v>25</v>
      </c>
      <c r="B8" s="11"/>
      <c r="C8" s="38"/>
      <c r="D8" s="3"/>
      <c r="E8" s="12">
        <f>109886+3021</f>
        <v>112907</v>
      </c>
      <c r="F8" s="14"/>
      <c r="G8" s="14">
        <v>113433</v>
      </c>
      <c r="I8" s="39">
        <f aca="true" t="shared" si="0" ref="I8:I13">E8-G8</f>
        <v>-526</v>
      </c>
      <c r="J8" s="10" t="s">
        <v>26</v>
      </c>
    </row>
    <row r="9" spans="1:9" ht="12.75">
      <c r="A9" s="3" t="s">
        <v>27</v>
      </c>
      <c r="B9" s="11"/>
      <c r="C9" s="38"/>
      <c r="D9" s="3"/>
      <c r="E9" s="12">
        <v>228799</v>
      </c>
      <c r="F9" s="14"/>
      <c r="G9" s="14">
        <v>226693</v>
      </c>
      <c r="I9" s="39">
        <f t="shared" si="0"/>
        <v>2106</v>
      </c>
    </row>
    <row r="10" spans="1:10" ht="12.75">
      <c r="A10" s="3" t="s">
        <v>28</v>
      </c>
      <c r="B10" s="11"/>
      <c r="C10" s="38"/>
      <c r="D10" s="3"/>
      <c r="E10" s="12">
        <v>18560</v>
      </c>
      <c r="F10" s="14"/>
      <c r="G10" s="14">
        <v>18932</v>
      </c>
      <c r="I10" s="39">
        <f t="shared" si="0"/>
        <v>-372</v>
      </c>
      <c r="J10" s="10" t="s">
        <v>29</v>
      </c>
    </row>
    <row r="11" spans="1:9" ht="12.75">
      <c r="A11" s="3" t="s">
        <v>30</v>
      </c>
      <c r="B11" s="11"/>
      <c r="C11" s="38"/>
      <c r="D11" s="3"/>
      <c r="E11" s="12">
        <v>169459</v>
      </c>
      <c r="F11" s="14"/>
      <c r="G11" s="14">
        <v>169459</v>
      </c>
      <c r="I11" s="39">
        <f t="shared" si="0"/>
        <v>0</v>
      </c>
    </row>
    <row r="12" spans="1:9" ht="12.75">
      <c r="A12" s="3" t="s">
        <v>31</v>
      </c>
      <c r="B12" s="11"/>
      <c r="C12" s="38"/>
      <c r="D12" s="3"/>
      <c r="E12" s="12">
        <v>219215</v>
      </c>
      <c r="F12" s="14"/>
      <c r="G12" s="14">
        <v>219215</v>
      </c>
      <c r="I12" s="39">
        <f t="shared" si="0"/>
        <v>0</v>
      </c>
    </row>
    <row r="13" spans="1:9" ht="12.75">
      <c r="A13" s="35" t="s">
        <v>32</v>
      </c>
      <c r="B13" s="13"/>
      <c r="C13" s="40"/>
      <c r="D13" s="35"/>
      <c r="E13" s="41">
        <f>230309*0.91</f>
        <v>209581.19</v>
      </c>
      <c r="F13" s="15"/>
      <c r="G13" s="15">
        <v>236001</v>
      </c>
      <c r="I13" s="39">
        <f t="shared" si="0"/>
        <v>-26419.809999999998</v>
      </c>
    </row>
    <row r="14" spans="1:7" s="44" customFormat="1" ht="20.25" customHeight="1">
      <c r="A14" s="42"/>
      <c r="B14" s="42"/>
      <c r="C14" s="42"/>
      <c r="D14" s="9"/>
      <c r="E14" s="16">
        <f>SUM(E8:E13)</f>
        <v>958521.19</v>
      </c>
      <c r="F14" s="43"/>
      <c r="G14" s="43">
        <f>SUM(G8:G13)</f>
        <v>983733</v>
      </c>
    </row>
    <row r="15" spans="1:7" s="44" customFormat="1" ht="12" customHeight="1">
      <c r="A15" s="42"/>
      <c r="B15" s="42"/>
      <c r="C15" s="42"/>
      <c r="D15" s="9"/>
      <c r="E15" s="16"/>
      <c r="F15" s="43"/>
      <c r="G15" s="43"/>
    </row>
    <row r="16" spans="1:7" s="44" customFormat="1" ht="12" customHeight="1">
      <c r="A16" s="9" t="s">
        <v>33</v>
      </c>
      <c r="B16" s="42"/>
      <c r="C16" s="42"/>
      <c r="D16" s="9"/>
      <c r="E16" s="16">
        <v>4214</v>
      </c>
      <c r="F16" s="43"/>
      <c r="G16" s="43">
        <v>4214</v>
      </c>
    </row>
    <row r="17" spans="1:7" ht="12.75">
      <c r="A17" s="11"/>
      <c r="B17" s="11"/>
      <c r="C17" s="38"/>
      <c r="D17" s="3"/>
      <c r="E17" s="12"/>
      <c r="F17" s="14"/>
      <c r="G17" s="14"/>
    </row>
    <row r="18" spans="1:7" ht="12.75">
      <c r="A18" s="3" t="s">
        <v>34</v>
      </c>
      <c r="B18" s="11"/>
      <c r="C18" s="38"/>
      <c r="D18" s="3"/>
      <c r="E18" s="12"/>
      <c r="F18" s="14"/>
      <c r="G18" s="14"/>
    </row>
    <row r="19" spans="1:9" ht="12.75">
      <c r="A19" s="11"/>
      <c r="B19" s="11" t="s">
        <v>35</v>
      </c>
      <c r="C19" s="38"/>
      <c r="D19" s="31"/>
      <c r="E19" s="45">
        <v>14151</v>
      </c>
      <c r="F19" s="46"/>
      <c r="G19" s="47">
        <v>14300</v>
      </c>
      <c r="I19" s="39">
        <f>E19-G19</f>
        <v>-149</v>
      </c>
    </row>
    <row r="20" spans="1:9" ht="12.75">
      <c r="A20" s="11"/>
      <c r="B20" s="11" t="s">
        <v>32</v>
      </c>
      <c r="C20" s="38"/>
      <c r="D20" s="2"/>
      <c r="E20" s="12">
        <f>230309-E13</f>
        <v>20727.809999999998</v>
      </c>
      <c r="F20" s="14"/>
      <c r="G20" s="17">
        <v>23595</v>
      </c>
      <c r="I20" s="39">
        <f>E20-G20</f>
        <v>-2867.1900000000023</v>
      </c>
    </row>
    <row r="21" spans="1:9" ht="12.75">
      <c r="A21" s="11"/>
      <c r="B21" s="11" t="s">
        <v>36</v>
      </c>
      <c r="C21" s="38"/>
      <c r="D21" s="2"/>
      <c r="E21" s="12">
        <f>29276+16210+52974+4974-3021</f>
        <v>100413</v>
      </c>
      <c r="F21" s="14"/>
      <c r="G21" s="17">
        <v>124300</v>
      </c>
      <c r="I21" s="39">
        <f>E21-G21</f>
        <v>-23887</v>
      </c>
    </row>
    <row r="22" spans="1:9" ht="12.75">
      <c r="A22" s="11"/>
      <c r="B22" s="11" t="s">
        <v>137</v>
      </c>
      <c r="C22" s="38"/>
      <c r="D22" s="2"/>
      <c r="E22" s="12">
        <v>0</v>
      </c>
      <c r="F22" s="14"/>
      <c r="G22" s="17">
        <v>0</v>
      </c>
      <c r="I22" s="39">
        <f>E22-G22</f>
        <v>0</v>
      </c>
    </row>
    <row r="23" spans="1:9" ht="12.75">
      <c r="A23" s="11"/>
      <c r="B23" s="11" t="s">
        <v>37</v>
      </c>
      <c r="C23" s="38"/>
      <c r="D23" s="2"/>
      <c r="E23" s="12">
        <f>15926+39258+9140+835</f>
        <v>65159</v>
      </c>
      <c r="F23" s="14"/>
      <c r="G23" s="17">
        <v>63816</v>
      </c>
      <c r="I23" s="39">
        <f>E23-G23</f>
        <v>1343</v>
      </c>
    </row>
    <row r="24" spans="1:8" s="44" customFormat="1" ht="19.5" customHeight="1">
      <c r="A24" s="42"/>
      <c r="B24" s="42"/>
      <c r="C24" s="42"/>
      <c r="D24" s="18"/>
      <c r="E24" s="19">
        <f>SUM(E19:E23)</f>
        <v>200450.81</v>
      </c>
      <c r="F24" s="48"/>
      <c r="G24" s="49">
        <f>SUM(G19:G23)</f>
        <v>226011</v>
      </c>
      <c r="H24" s="42"/>
    </row>
    <row r="25" spans="1:8" ht="12.75">
      <c r="A25" s="11"/>
      <c r="B25" s="11"/>
      <c r="C25" s="38"/>
      <c r="D25" s="3"/>
      <c r="E25" s="12"/>
      <c r="F25" s="14"/>
      <c r="G25" s="14"/>
      <c r="H25" s="11"/>
    </row>
    <row r="26" spans="1:8" ht="12.75">
      <c r="A26" s="3" t="s">
        <v>38</v>
      </c>
      <c r="B26" s="11"/>
      <c r="C26" s="38"/>
      <c r="D26" s="3"/>
      <c r="E26" s="12"/>
      <c r="F26" s="14"/>
      <c r="G26" s="14"/>
      <c r="H26" s="11"/>
    </row>
    <row r="27" spans="1:9" ht="12.75">
      <c r="A27" s="11"/>
      <c r="B27" s="11" t="s">
        <v>39</v>
      </c>
      <c r="C27" s="38"/>
      <c r="D27" s="31"/>
      <c r="E27" s="45">
        <f>4115+98761+89+835+4465</f>
        <v>108265</v>
      </c>
      <c r="F27" s="46"/>
      <c r="G27" s="47">
        <f>131516+6813</f>
        <v>138329</v>
      </c>
      <c r="H27" s="11"/>
      <c r="I27" s="39">
        <f>E27-G27</f>
        <v>-30064</v>
      </c>
    </row>
    <row r="28" spans="1:9" ht="12.75">
      <c r="A28" s="11"/>
      <c r="B28" s="11" t="s">
        <v>40</v>
      </c>
      <c r="C28" s="38"/>
      <c r="D28" s="2"/>
      <c r="E28" s="12">
        <v>20241</v>
      </c>
      <c r="F28" s="14"/>
      <c r="G28" s="17">
        <v>16065</v>
      </c>
      <c r="H28" s="11"/>
      <c r="I28" s="39">
        <f>E28-G28</f>
        <v>4176</v>
      </c>
    </row>
    <row r="29" spans="1:9" ht="12.75">
      <c r="A29" s="11"/>
      <c r="B29" s="11" t="s">
        <v>41</v>
      </c>
      <c r="C29" s="38"/>
      <c r="D29" s="2"/>
      <c r="E29" s="12">
        <f>5646+4974</f>
        <v>10620</v>
      </c>
      <c r="F29" s="14"/>
      <c r="G29" s="17">
        <v>11887</v>
      </c>
      <c r="H29" s="11"/>
      <c r="I29" s="39">
        <f>E29-G29</f>
        <v>-1267</v>
      </c>
    </row>
    <row r="30" spans="1:9" ht="12.75">
      <c r="A30" s="11"/>
      <c r="B30" s="147" t="s">
        <v>157</v>
      </c>
      <c r="C30" s="38"/>
      <c r="D30" s="2"/>
      <c r="E30" s="12">
        <f>-EQUITY!I21</f>
        <v>3340</v>
      </c>
      <c r="F30" s="14"/>
      <c r="G30" s="17">
        <v>0</v>
      </c>
      <c r="H30" s="11"/>
      <c r="I30" s="39"/>
    </row>
    <row r="31" spans="1:8" s="44" customFormat="1" ht="19.5" customHeight="1">
      <c r="A31" s="42"/>
      <c r="B31" s="42"/>
      <c r="C31" s="42"/>
      <c r="D31" s="18"/>
      <c r="E31" s="19">
        <f>SUM(E27:E30)</f>
        <v>142466</v>
      </c>
      <c r="F31" s="48"/>
      <c r="G31" s="49">
        <f>SUM(G27:G29)</f>
        <v>166281</v>
      </c>
      <c r="H31" s="42"/>
    </row>
    <row r="32" spans="1:8" ht="7.5" customHeight="1">
      <c r="A32" s="11"/>
      <c r="B32" s="11"/>
      <c r="C32" s="38"/>
      <c r="D32" s="3"/>
      <c r="E32" s="12"/>
      <c r="F32" s="14"/>
      <c r="G32" s="14"/>
      <c r="H32" s="11"/>
    </row>
    <row r="33" spans="1:8" s="1" customFormat="1" ht="17.25" customHeight="1">
      <c r="A33" s="35" t="s">
        <v>42</v>
      </c>
      <c r="B33" s="35"/>
      <c r="C33" s="36"/>
      <c r="D33" s="35"/>
      <c r="E33" s="41">
        <f>E24-E31</f>
        <v>57984.81</v>
      </c>
      <c r="F33" s="41"/>
      <c r="G33" s="41">
        <f>G24-G31</f>
        <v>59730</v>
      </c>
      <c r="H33" s="3"/>
    </row>
    <row r="34" spans="1:8" s="4" customFormat="1" ht="19.5" customHeight="1" thickBot="1">
      <c r="A34" s="50"/>
      <c r="B34" s="50"/>
      <c r="C34" s="50"/>
      <c r="D34" s="50"/>
      <c r="E34" s="51">
        <f>E14+E33+E16</f>
        <v>1020720</v>
      </c>
      <c r="F34" s="51"/>
      <c r="G34" s="51">
        <f>G14+G33+G16</f>
        <v>1047677</v>
      </c>
      <c r="H34" s="9"/>
    </row>
    <row r="35" spans="1:8" s="4" customFormat="1" ht="19.5" customHeight="1">
      <c r="A35" s="9"/>
      <c r="B35" s="9"/>
      <c r="C35" s="9"/>
      <c r="D35" s="9"/>
      <c r="E35" s="16"/>
      <c r="F35" s="16"/>
      <c r="G35" s="16"/>
      <c r="H35" s="9"/>
    </row>
    <row r="36" spans="5:7" ht="12.75">
      <c r="E36" s="6"/>
      <c r="F36" s="29"/>
      <c r="G36" s="29"/>
    </row>
    <row r="37" spans="1:7" ht="12.75">
      <c r="A37" s="3" t="s">
        <v>43</v>
      </c>
      <c r="B37" s="11"/>
      <c r="C37" s="38"/>
      <c r="E37" s="6"/>
      <c r="F37" s="29"/>
      <c r="G37" s="29"/>
    </row>
    <row r="38" spans="1:7" ht="12.75">
      <c r="A38" s="3" t="s">
        <v>44</v>
      </c>
      <c r="B38" s="11"/>
      <c r="C38" s="38"/>
      <c r="D38" s="3"/>
      <c r="E38" s="12"/>
      <c r="F38" s="14"/>
      <c r="G38" s="14"/>
    </row>
    <row r="39" spans="1:7" ht="9.75" customHeight="1">
      <c r="A39" s="11"/>
      <c r="B39" s="11"/>
      <c r="C39" s="38"/>
      <c r="D39" s="3"/>
      <c r="E39" s="12"/>
      <c r="F39" s="14"/>
      <c r="G39" s="14"/>
    </row>
    <row r="40" spans="1:9" ht="12.75">
      <c r="A40" s="11"/>
      <c r="B40" s="11" t="s">
        <v>45</v>
      </c>
      <c r="C40" s="38"/>
      <c r="D40" s="3"/>
      <c r="E40" s="12">
        <f>+EQUITY!C22</f>
        <v>463831</v>
      </c>
      <c r="F40" s="14"/>
      <c r="G40" s="14">
        <v>463831</v>
      </c>
      <c r="I40" s="39">
        <f>E40-G40</f>
        <v>0</v>
      </c>
    </row>
    <row r="41" spans="1:9" ht="12.75">
      <c r="A41" s="13"/>
      <c r="B41" s="13" t="s">
        <v>46</v>
      </c>
      <c r="C41" s="40"/>
      <c r="D41" s="35"/>
      <c r="E41" s="41">
        <f>SUM(EQUITY!D22:H22)</f>
        <v>-108121</v>
      </c>
      <c r="F41" s="15"/>
      <c r="G41" s="15">
        <f>-68954-6813</f>
        <v>-75767</v>
      </c>
      <c r="H41" s="10" t="s">
        <v>143</v>
      </c>
      <c r="I41" s="39">
        <f>E41-G41</f>
        <v>-32354</v>
      </c>
    </row>
    <row r="42" spans="1:8" s="44" customFormat="1" ht="19.5" customHeight="1">
      <c r="A42" s="42"/>
      <c r="B42" s="42"/>
      <c r="C42" s="42"/>
      <c r="D42" s="9"/>
      <c r="E42" s="16">
        <f>SUM(E40:E41)</f>
        <v>355710</v>
      </c>
      <c r="F42" s="43"/>
      <c r="G42" s="43">
        <f>SUM(G40:G41)</f>
        <v>388064</v>
      </c>
      <c r="H42" s="44" t="s">
        <v>143</v>
      </c>
    </row>
    <row r="43" spans="1:7" ht="12.75">
      <c r="A43" s="11"/>
      <c r="B43" s="11"/>
      <c r="C43" s="38"/>
      <c r="D43" s="3"/>
      <c r="E43" s="12"/>
      <c r="F43" s="14"/>
      <c r="G43" s="14"/>
    </row>
    <row r="44" spans="1:9" ht="12.75">
      <c r="A44" s="3" t="s">
        <v>47</v>
      </c>
      <c r="B44" s="11"/>
      <c r="C44" s="38"/>
      <c r="D44" s="3"/>
      <c r="E44" s="12">
        <f>G44+1953</f>
        <v>-1819</v>
      </c>
      <c r="F44" s="14"/>
      <c r="G44" s="14">
        <v>-3772</v>
      </c>
      <c r="I44" s="39">
        <f>E44-G44</f>
        <v>1953</v>
      </c>
    </row>
    <row r="45" spans="1:7" ht="12.75">
      <c r="A45" s="11"/>
      <c r="B45" s="11"/>
      <c r="C45" s="38"/>
      <c r="D45" s="3"/>
      <c r="E45" s="12"/>
      <c r="F45" s="14"/>
      <c r="G45" s="14"/>
    </row>
    <row r="46" spans="1:7" ht="12.75">
      <c r="A46" s="3" t="s">
        <v>48</v>
      </c>
      <c r="B46" s="11"/>
      <c r="C46" s="38"/>
      <c r="D46" s="3"/>
      <c r="E46" s="12"/>
      <c r="F46" s="14"/>
      <c r="G46" s="14"/>
    </row>
    <row r="47" spans="1:7" ht="9.75" customHeight="1">
      <c r="A47" s="11"/>
      <c r="B47" s="11"/>
      <c r="C47" s="38"/>
      <c r="D47" s="3"/>
      <c r="E47" s="12"/>
      <c r="F47" s="14"/>
      <c r="G47" s="14"/>
    </row>
    <row r="48" spans="1:10" ht="12.75">
      <c r="A48" s="11"/>
      <c r="B48" s="11" t="s">
        <v>40</v>
      </c>
      <c r="C48" s="38"/>
      <c r="D48" s="31"/>
      <c r="E48" s="45">
        <f>643033+9140</f>
        <v>652173</v>
      </c>
      <c r="F48" s="46"/>
      <c r="G48" s="47">
        <v>648792</v>
      </c>
      <c r="I48" s="39">
        <f>E48-G48</f>
        <v>3381</v>
      </c>
      <c r="J48" s="81"/>
    </row>
    <row r="49" spans="1:9" ht="12.75">
      <c r="A49" s="11"/>
      <c r="B49" s="11" t="s">
        <v>49</v>
      </c>
      <c r="C49" s="38"/>
      <c r="D49" s="2"/>
      <c r="E49" s="12">
        <v>14137</v>
      </c>
      <c r="F49" s="14"/>
      <c r="G49" s="17">
        <v>14302</v>
      </c>
      <c r="I49" s="39">
        <f>E49-G49</f>
        <v>-165</v>
      </c>
    </row>
    <row r="50" spans="1:9" ht="12.75">
      <c r="A50" s="11"/>
      <c r="B50" s="11" t="s">
        <v>50</v>
      </c>
      <c r="C50" s="38"/>
      <c r="D50" s="2"/>
      <c r="E50" s="12">
        <v>519</v>
      </c>
      <c r="F50" s="14"/>
      <c r="G50" s="17">
        <v>291</v>
      </c>
      <c r="I50" s="39">
        <f>E50-G50</f>
        <v>228</v>
      </c>
    </row>
    <row r="51" spans="1:7" s="44" customFormat="1" ht="19.5" customHeight="1">
      <c r="A51" s="52"/>
      <c r="B51" s="52"/>
      <c r="C51" s="53"/>
      <c r="D51" s="18"/>
      <c r="E51" s="19">
        <f>SUM(E48:E50)</f>
        <v>666829</v>
      </c>
      <c r="F51" s="48"/>
      <c r="G51" s="49">
        <f>SUM(G48:G50)</f>
        <v>663385</v>
      </c>
    </row>
    <row r="52" spans="1:7" s="4" customFormat="1" ht="19.5" customHeight="1" thickBot="1">
      <c r="A52" s="50"/>
      <c r="B52" s="50"/>
      <c r="C52" s="50"/>
      <c r="D52" s="50"/>
      <c r="E52" s="51">
        <f>E42+E44+E51</f>
        <v>1020720</v>
      </c>
      <c r="F52" s="51"/>
      <c r="G52" s="51">
        <f>G42+G44+G51</f>
        <v>1047677</v>
      </c>
    </row>
    <row r="53" spans="1:7" ht="12.75">
      <c r="A53" s="11"/>
      <c r="B53" s="11"/>
      <c r="C53" s="38"/>
      <c r="D53" s="3"/>
      <c r="E53" s="3"/>
      <c r="F53" s="11"/>
      <c r="G53" s="11"/>
    </row>
    <row r="54" spans="1:8" ht="12.75">
      <c r="A54" s="11" t="s">
        <v>51</v>
      </c>
      <c r="B54" s="11"/>
      <c r="C54" s="38"/>
      <c r="D54" s="3"/>
      <c r="E54" s="54">
        <f>(+E42-E16)/E40</f>
        <v>0.7578104956331078</v>
      </c>
      <c r="F54" s="11"/>
      <c r="G54" s="54">
        <f>G42/G40</f>
        <v>0.8366495555493272</v>
      </c>
      <c r="H54" s="10" t="s">
        <v>143</v>
      </c>
    </row>
    <row r="56" spans="1:7" ht="12.75">
      <c r="A56" s="82" t="s">
        <v>144</v>
      </c>
      <c r="B56" s="82" t="s">
        <v>145</v>
      </c>
      <c r="C56" s="83"/>
      <c r="D56" s="84"/>
      <c r="E56" s="84"/>
      <c r="F56" s="82"/>
      <c r="G56" s="82"/>
    </row>
    <row r="58" spans="1:7" ht="12.75">
      <c r="A58" s="148" t="s">
        <v>159</v>
      </c>
      <c r="B58" s="149"/>
      <c r="C58" s="149"/>
      <c r="D58" s="149"/>
      <c r="E58" s="149"/>
      <c r="F58" s="149"/>
      <c r="G58" s="149"/>
    </row>
    <row r="59" spans="1:7" ht="12.75">
      <c r="A59" s="149"/>
      <c r="B59" s="149"/>
      <c r="C59" s="149"/>
      <c r="D59" s="149"/>
      <c r="E59" s="149"/>
      <c r="F59" s="149"/>
      <c r="G59" s="149"/>
    </row>
    <row r="60" ht="12.75">
      <c r="E60" s="26"/>
    </row>
    <row r="63" spans="5:7" ht="12.75">
      <c r="E63" s="26">
        <f>+E52-E34</f>
        <v>0</v>
      </c>
      <c r="G63" s="26">
        <f>+G52-G34</f>
        <v>0</v>
      </c>
    </row>
  </sheetData>
  <mergeCells count="1">
    <mergeCell ref="A58:G59"/>
  </mergeCells>
  <printOptions horizontalCentered="1" verticalCentered="1"/>
  <pageMargins left="0.37" right="0.46" top="0.69" bottom="0.47" header="0.5" footer="0.24"/>
  <pageSetup fitToHeight="1" fitToWidth="1" horizontalDpi="600" verticalDpi="600" orientation="portrait" scale="85"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K39"/>
  <sheetViews>
    <sheetView tabSelected="1" zoomScale="75" zoomScaleNormal="75" workbookViewId="0" topLeftCell="A16">
      <selection activeCell="A58" sqref="A58:G59"/>
    </sheetView>
  </sheetViews>
  <sheetFormatPr defaultColWidth="9.140625" defaultRowHeight="12.75"/>
  <cols>
    <col min="1" max="1" width="4.00390625" style="86" customWidth="1"/>
    <col min="2" max="2" width="35.7109375" style="86" customWidth="1"/>
    <col min="3" max="3" width="7.140625" style="86" customWidth="1"/>
    <col min="4" max="4" width="13.28125" style="86" customWidth="1"/>
    <col min="5" max="5" width="2.421875" style="86" customWidth="1"/>
    <col min="6" max="6" width="12.140625" style="86" customWidth="1"/>
    <col min="7" max="7" width="3.28125" style="86" customWidth="1"/>
    <col min="8" max="8" width="12.57421875" style="86" customWidth="1"/>
    <col min="9" max="9" width="2.421875" style="86" customWidth="1"/>
    <col min="10" max="10" width="13.7109375" style="86" customWidth="1"/>
    <col min="11" max="11" width="3.28125" style="86" customWidth="1"/>
    <col min="12" max="16384" width="9.140625" style="86" customWidth="1"/>
  </cols>
  <sheetData>
    <row r="2" ht="15.75">
      <c r="B2" s="85" t="s">
        <v>10</v>
      </c>
    </row>
    <row r="3" s="85" customFormat="1" ht="15.75">
      <c r="B3" s="85" t="s">
        <v>12</v>
      </c>
    </row>
    <row r="4" ht="15.75">
      <c r="B4" s="85" t="s">
        <v>147</v>
      </c>
    </row>
    <row r="5" spans="2:5" ht="15.75">
      <c r="B5" s="85"/>
      <c r="D5" s="87"/>
      <c r="E5" s="87"/>
    </row>
    <row r="6" spans="2:11" ht="15">
      <c r="B6" s="88"/>
      <c r="C6" s="88"/>
      <c r="D6" s="89"/>
      <c r="E6" s="89"/>
      <c r="F6" s="89"/>
      <c r="G6" s="89"/>
      <c r="H6" s="89"/>
      <c r="I6" s="89"/>
      <c r="J6" s="89"/>
      <c r="K6" s="89"/>
    </row>
    <row r="7" spans="2:11" s="93" customFormat="1" ht="15.75">
      <c r="B7" s="90"/>
      <c r="C7" s="91"/>
      <c r="D7" s="151" t="s">
        <v>6</v>
      </c>
      <c r="E7" s="152"/>
      <c r="F7" s="153"/>
      <c r="G7" s="92"/>
      <c r="H7" s="151" t="s">
        <v>151</v>
      </c>
      <c r="I7" s="152"/>
      <c r="J7" s="153"/>
      <c r="K7" s="92"/>
    </row>
    <row r="8" spans="2:11" s="93" customFormat="1" ht="15.75">
      <c r="B8" s="94"/>
      <c r="C8" s="91"/>
      <c r="D8" s="154" t="s">
        <v>150</v>
      </c>
      <c r="E8" s="155"/>
      <c r="F8" s="156"/>
      <c r="G8" s="95"/>
      <c r="H8" s="154" t="str">
        <f>+D8</f>
        <v>30 June</v>
      </c>
      <c r="I8" s="155"/>
      <c r="J8" s="156"/>
      <c r="K8" s="95"/>
    </row>
    <row r="9" spans="2:11" s="93" customFormat="1" ht="15.75">
      <c r="B9" s="94"/>
      <c r="C9" s="91"/>
      <c r="D9" s="94">
        <v>2003</v>
      </c>
      <c r="E9" s="91"/>
      <c r="F9" s="91">
        <v>2002</v>
      </c>
      <c r="G9" s="96"/>
      <c r="H9" s="94">
        <f>+D9</f>
        <v>2003</v>
      </c>
      <c r="I9" s="91"/>
      <c r="J9" s="91">
        <f>+F9</f>
        <v>2002</v>
      </c>
      <c r="K9" s="96"/>
    </row>
    <row r="10" spans="2:11" s="93" customFormat="1" ht="15.75">
      <c r="B10" s="94"/>
      <c r="C10" s="91"/>
      <c r="D10" s="97" t="s">
        <v>7</v>
      </c>
      <c r="E10" s="98"/>
      <c r="F10" s="98" t="s">
        <v>7</v>
      </c>
      <c r="G10" s="99"/>
      <c r="H10" s="97" t="s">
        <v>7</v>
      </c>
      <c r="I10" s="98"/>
      <c r="J10" s="98" t="s">
        <v>7</v>
      </c>
      <c r="K10" s="99"/>
    </row>
    <row r="11" spans="2:11" ht="15">
      <c r="B11" s="100"/>
      <c r="C11" s="88"/>
      <c r="D11" s="100"/>
      <c r="E11" s="88"/>
      <c r="F11" s="88"/>
      <c r="G11" s="101"/>
      <c r="H11" s="100"/>
      <c r="I11" s="88"/>
      <c r="J11" s="88"/>
      <c r="K11" s="101"/>
    </row>
    <row r="12" spans="2:11" s="107" customFormat="1" ht="19.5" customHeight="1">
      <c r="B12" s="102" t="s">
        <v>0</v>
      </c>
      <c r="C12" s="103"/>
      <c r="D12" s="104">
        <f>H12-40798</f>
        <v>31074</v>
      </c>
      <c r="E12" s="105"/>
      <c r="F12" s="105">
        <f>J12-46382</f>
        <v>36510</v>
      </c>
      <c r="G12" s="106"/>
      <c r="H12" s="104">
        <v>71872</v>
      </c>
      <c r="I12" s="105"/>
      <c r="J12" s="105">
        <v>82892</v>
      </c>
      <c r="K12" s="106"/>
    </row>
    <row r="13" spans="2:11" ht="15">
      <c r="B13" s="108"/>
      <c r="C13" s="89"/>
      <c r="D13" s="109"/>
      <c r="E13" s="110"/>
      <c r="F13" s="110"/>
      <c r="G13" s="111"/>
      <c r="H13" s="109"/>
      <c r="I13" s="110"/>
      <c r="J13" s="110"/>
      <c r="K13" s="111"/>
    </row>
    <row r="14" spans="2:11" ht="15.75">
      <c r="B14" s="112" t="s">
        <v>16</v>
      </c>
      <c r="C14" s="89"/>
      <c r="D14" s="113">
        <f>D18-D15-D16</f>
        <v>4614</v>
      </c>
      <c r="E14" s="114"/>
      <c r="F14" s="114">
        <f>F18-F15-F16</f>
        <v>2254</v>
      </c>
      <c r="G14" s="115"/>
      <c r="H14" s="113">
        <f>H18-H15-H16</f>
        <v>16795</v>
      </c>
      <c r="I14" s="114"/>
      <c r="J14" s="114">
        <f>J18-J15-J16</f>
        <v>18800</v>
      </c>
      <c r="K14" s="115"/>
    </row>
    <row r="15" spans="2:11" ht="15">
      <c r="B15" s="108" t="s">
        <v>14</v>
      </c>
      <c r="C15" s="89"/>
      <c r="D15" s="116">
        <v>0</v>
      </c>
      <c r="E15" s="117"/>
      <c r="F15" s="117">
        <f>+J15</f>
        <v>0</v>
      </c>
      <c r="G15" s="118"/>
      <c r="H15" s="116">
        <v>0</v>
      </c>
      <c r="I15" s="117"/>
      <c r="J15" s="117">
        <v>0</v>
      </c>
      <c r="K15" s="118"/>
    </row>
    <row r="16" spans="2:11" ht="15">
      <c r="B16" s="100" t="s">
        <v>15</v>
      </c>
      <c r="C16" s="88"/>
      <c r="D16" s="119">
        <f>H16+15000</f>
        <v>0</v>
      </c>
      <c r="E16" s="120"/>
      <c r="F16" s="120">
        <f>+J16</f>
        <v>0</v>
      </c>
      <c r="G16" s="121"/>
      <c r="H16" s="119">
        <v>-15000</v>
      </c>
      <c r="I16" s="120"/>
      <c r="J16" s="120">
        <v>0</v>
      </c>
      <c r="K16" s="121"/>
    </row>
    <row r="17" spans="2:11" ht="15">
      <c r="B17" s="108"/>
      <c r="C17" s="89"/>
      <c r="D17" s="109"/>
      <c r="E17" s="110"/>
      <c r="F17" s="110"/>
      <c r="G17" s="111"/>
      <c r="H17" s="109"/>
      <c r="I17" s="110"/>
      <c r="J17" s="110"/>
      <c r="K17" s="111"/>
    </row>
    <row r="18" spans="2:11" s="107" customFormat="1" ht="13.5" customHeight="1">
      <c r="B18" s="122" t="s">
        <v>20</v>
      </c>
      <c r="C18" s="123"/>
      <c r="D18" s="124">
        <f>D23-D19-D20-D21</f>
        <v>4614</v>
      </c>
      <c r="E18" s="125"/>
      <c r="F18" s="125">
        <f>F23-F19-F20-F21</f>
        <v>2254</v>
      </c>
      <c r="G18" s="126"/>
      <c r="H18" s="124">
        <f>H23-H19-H20-H21</f>
        <v>1795</v>
      </c>
      <c r="I18" s="125"/>
      <c r="J18" s="125">
        <f>J23-J21-J20-J19</f>
        <v>18800</v>
      </c>
      <c r="K18" s="126"/>
    </row>
    <row r="19" spans="2:11" ht="15">
      <c r="B19" s="108" t="s">
        <v>2</v>
      </c>
      <c r="C19" s="89"/>
      <c r="D19" s="116">
        <f>H19-177</f>
        <v>177</v>
      </c>
      <c r="E19" s="117"/>
      <c r="F19" s="117">
        <f>J19-973</f>
        <v>377</v>
      </c>
      <c r="G19" s="118"/>
      <c r="H19" s="116">
        <f>177*2</f>
        <v>354</v>
      </c>
      <c r="I19" s="117"/>
      <c r="J19" s="117">
        <v>1350</v>
      </c>
      <c r="K19" s="118"/>
    </row>
    <row r="20" spans="2:11" ht="15">
      <c r="B20" s="108" t="s">
        <v>1</v>
      </c>
      <c r="C20" s="89"/>
      <c r="D20" s="116">
        <f>H20+13610</f>
        <v>-14007</v>
      </c>
      <c r="E20" s="117"/>
      <c r="F20" s="117">
        <f>J20+14554</f>
        <v>-14896</v>
      </c>
      <c r="G20" s="118"/>
      <c r="H20" s="116">
        <v>-27617</v>
      </c>
      <c r="I20" s="117"/>
      <c r="J20" s="117">
        <v>-29450</v>
      </c>
      <c r="K20" s="118"/>
    </row>
    <row r="21" spans="2:11" ht="15">
      <c r="B21" s="100" t="s">
        <v>3</v>
      </c>
      <c r="C21" s="88"/>
      <c r="D21" s="119">
        <f>H21-1363</f>
        <v>3552</v>
      </c>
      <c r="E21" s="120"/>
      <c r="F21" s="120">
        <f>J21-2111</f>
        <v>-2172</v>
      </c>
      <c r="G21" s="121"/>
      <c r="H21" s="119">
        <v>4915</v>
      </c>
      <c r="I21" s="120"/>
      <c r="J21" s="120">
        <v>-61</v>
      </c>
      <c r="K21" s="121"/>
    </row>
    <row r="22" spans="2:11" ht="15">
      <c r="B22" s="108"/>
      <c r="C22" s="89"/>
      <c r="D22" s="109"/>
      <c r="E22" s="110"/>
      <c r="F22" s="110"/>
      <c r="G22" s="111"/>
      <c r="H22" s="109"/>
      <c r="I22" s="110"/>
      <c r="J22" s="110"/>
      <c r="K22" s="111"/>
    </row>
    <row r="23" spans="2:11" s="132" customFormat="1" ht="16.5" customHeight="1">
      <c r="B23" s="127" t="s">
        <v>17</v>
      </c>
      <c r="C23" s="128"/>
      <c r="D23" s="129">
        <f>H23+14889</f>
        <v>-5664</v>
      </c>
      <c r="E23" s="130"/>
      <c r="F23" s="130">
        <f>J23-5076</f>
        <v>-14437</v>
      </c>
      <c r="G23" s="131"/>
      <c r="H23" s="129">
        <v>-20553</v>
      </c>
      <c r="I23" s="130"/>
      <c r="J23" s="130">
        <v>-9361</v>
      </c>
      <c r="K23" s="131"/>
    </row>
    <row r="24" spans="2:11" ht="15">
      <c r="B24" s="100" t="s">
        <v>4</v>
      </c>
      <c r="C24" s="88"/>
      <c r="D24" s="119">
        <f>H24+3089</f>
        <v>-3419</v>
      </c>
      <c r="E24" s="120"/>
      <c r="F24" s="120">
        <f>J24+3538</f>
        <v>-195</v>
      </c>
      <c r="G24" s="121"/>
      <c r="H24" s="119">
        <v>-6508</v>
      </c>
      <c r="I24" s="120"/>
      <c r="J24" s="120">
        <v>-3733</v>
      </c>
      <c r="K24" s="121"/>
    </row>
    <row r="25" spans="2:11" ht="15">
      <c r="B25" s="108"/>
      <c r="C25" s="89"/>
      <c r="D25" s="109"/>
      <c r="E25" s="110"/>
      <c r="F25" s="110"/>
      <c r="G25" s="111"/>
      <c r="H25" s="109"/>
      <c r="I25" s="110"/>
      <c r="J25" s="110"/>
      <c r="K25" s="111"/>
    </row>
    <row r="26" spans="2:11" s="132" customFormat="1" ht="15.75" customHeight="1">
      <c r="B26" s="127" t="s">
        <v>19</v>
      </c>
      <c r="C26" s="128"/>
      <c r="D26" s="129">
        <f>SUM(D23:D24)</f>
        <v>-9083</v>
      </c>
      <c r="E26" s="130"/>
      <c r="F26" s="130">
        <f>SUM(F23:F24)</f>
        <v>-14632</v>
      </c>
      <c r="G26" s="133"/>
      <c r="H26" s="129">
        <f>SUM(H23:H24)</f>
        <v>-27061</v>
      </c>
      <c r="I26" s="130"/>
      <c r="J26" s="130">
        <f>SUM(J23:J24)</f>
        <v>-13094</v>
      </c>
      <c r="K26" s="133"/>
    </row>
    <row r="27" spans="2:11" ht="15">
      <c r="B27" s="100" t="s">
        <v>5</v>
      </c>
      <c r="C27" s="88"/>
      <c r="D27" s="119">
        <f>H27+2500</f>
        <v>547</v>
      </c>
      <c r="E27" s="120"/>
      <c r="F27" s="120">
        <f>J27+3109</f>
        <v>234</v>
      </c>
      <c r="G27" s="121"/>
      <c r="H27" s="119">
        <v>-1953</v>
      </c>
      <c r="I27" s="120"/>
      <c r="J27" s="120">
        <v>-2875</v>
      </c>
      <c r="K27" s="121"/>
    </row>
    <row r="28" spans="2:11" s="132" customFormat="1" ht="19.5" customHeight="1">
      <c r="B28" s="134" t="s">
        <v>18</v>
      </c>
      <c r="C28" s="135"/>
      <c r="D28" s="136">
        <f>SUM(D26:D27)</f>
        <v>-8536</v>
      </c>
      <c r="E28" s="137"/>
      <c r="F28" s="137">
        <f>SUM(F26:F27)</f>
        <v>-14398</v>
      </c>
      <c r="G28" s="138"/>
      <c r="H28" s="136">
        <f>SUM(H26:H27)</f>
        <v>-29014</v>
      </c>
      <c r="I28" s="137"/>
      <c r="J28" s="137">
        <f>SUM(J26:J27)</f>
        <v>-15969</v>
      </c>
      <c r="K28" s="139"/>
    </row>
    <row r="29" spans="3:11" ht="15">
      <c r="C29" s="89"/>
      <c r="D29" s="89"/>
      <c r="E29" s="89"/>
      <c r="F29" s="89"/>
      <c r="G29" s="89"/>
      <c r="H29" s="89"/>
      <c r="I29" s="89"/>
      <c r="J29" s="89"/>
      <c r="K29" s="89"/>
    </row>
    <row r="30" spans="3:11" ht="15">
      <c r="C30" s="89"/>
      <c r="D30" s="89"/>
      <c r="E30" s="89"/>
      <c r="F30" s="89"/>
      <c r="G30" s="89"/>
      <c r="H30" s="89"/>
      <c r="I30" s="89"/>
      <c r="J30" s="89"/>
      <c r="K30" s="89"/>
    </row>
    <row r="31" spans="2:11" ht="21.75" customHeight="1">
      <c r="B31" s="88" t="s">
        <v>8</v>
      </c>
      <c r="C31" s="88"/>
      <c r="D31" s="140">
        <f>(+D28/463831.2)*100+0.01</f>
        <v>-1.8303246698367854</v>
      </c>
      <c r="E31" s="140"/>
      <c r="F31" s="140">
        <f>(+F28/463831.2)*100</f>
        <v>-3.1041465084711852</v>
      </c>
      <c r="G31" s="140"/>
      <c r="H31" s="140">
        <f>(+H28/463831.2)*100+0.01</f>
        <v>-6.245292873786843</v>
      </c>
      <c r="I31" s="140"/>
      <c r="J31" s="140">
        <f>(+J28/463831.2)*100</f>
        <v>-3.4428473116944267</v>
      </c>
      <c r="K31" s="140"/>
    </row>
    <row r="32" spans="4:9" ht="15">
      <c r="D32" s="89"/>
      <c r="E32" s="89"/>
      <c r="F32" s="89"/>
      <c r="G32" s="89"/>
      <c r="H32" s="89"/>
      <c r="I32" s="89"/>
    </row>
    <row r="33" spans="2:11" ht="15">
      <c r="B33" s="88" t="s">
        <v>9</v>
      </c>
      <c r="C33" s="88"/>
      <c r="D33" s="141" t="s">
        <v>11</v>
      </c>
      <c r="E33" s="141"/>
      <c r="F33" s="141" t="s">
        <v>11</v>
      </c>
      <c r="G33" s="141"/>
      <c r="H33" s="141" t="s">
        <v>11</v>
      </c>
      <c r="I33" s="141"/>
      <c r="J33" s="141" t="s">
        <v>11</v>
      </c>
      <c r="K33" s="141"/>
    </row>
    <row r="34" spans="1:8" ht="33" customHeight="1">
      <c r="A34" s="142"/>
      <c r="B34" s="142"/>
      <c r="D34" s="143"/>
      <c r="E34" s="144"/>
      <c r="F34" s="144"/>
      <c r="G34" s="142"/>
      <c r="H34" s="142"/>
    </row>
    <row r="35" spans="1:8" ht="15.75" customHeight="1">
      <c r="A35" s="142"/>
      <c r="B35" s="142"/>
      <c r="D35" s="143"/>
      <c r="E35" s="144"/>
      <c r="F35" s="144"/>
      <c r="G35" s="142"/>
      <c r="H35" s="142"/>
    </row>
    <row r="36" spans="2:11" ht="32.25" customHeight="1">
      <c r="B36" s="150" t="s">
        <v>159</v>
      </c>
      <c r="C36" s="150"/>
      <c r="D36" s="150"/>
      <c r="E36" s="150"/>
      <c r="F36" s="150"/>
      <c r="G36" s="150"/>
      <c r="H36" s="150"/>
      <c r="I36" s="150"/>
      <c r="J36" s="150"/>
      <c r="K36" s="145"/>
    </row>
    <row r="37" spans="2:11" ht="15">
      <c r="B37" s="146"/>
      <c r="C37" s="146"/>
      <c r="D37" s="146"/>
      <c r="E37" s="146"/>
      <c r="F37" s="146"/>
      <c r="G37" s="146"/>
      <c r="H37" s="146"/>
      <c r="I37" s="146"/>
      <c r="J37" s="146"/>
      <c r="K37" s="146"/>
    </row>
    <row r="38" spans="2:11" ht="15">
      <c r="B38" s="146"/>
      <c r="C38" s="146"/>
      <c r="D38" s="146"/>
      <c r="E38" s="146"/>
      <c r="F38" s="146"/>
      <c r="G38" s="146"/>
      <c r="H38" s="146"/>
      <c r="I38" s="146"/>
      <c r="J38" s="146"/>
      <c r="K38" s="146"/>
    </row>
    <row r="39" spans="2:11" ht="15">
      <c r="B39" s="146"/>
      <c r="C39" s="146"/>
      <c r="D39" s="146"/>
      <c r="E39" s="146"/>
      <c r="F39" s="146"/>
      <c r="G39" s="146"/>
      <c r="H39" s="146"/>
      <c r="I39" s="146"/>
      <c r="J39" s="146"/>
      <c r="K39" s="146"/>
    </row>
  </sheetData>
  <mergeCells count="5">
    <mergeCell ref="B36:J36"/>
    <mergeCell ref="D7:F7"/>
    <mergeCell ref="H7:J7"/>
    <mergeCell ref="D8:F8"/>
    <mergeCell ref="H8:J8"/>
  </mergeCells>
  <printOptions horizontalCentered="1"/>
  <pageMargins left="0.75" right="0.75" top="1" bottom="1" header="0.5" footer="0.5"/>
  <pageSetup fitToHeight="1" fitToWidth="1" horizontalDpi="600" verticalDpi="600" orientation="portrait" scale="82"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39"/>
  <sheetViews>
    <sheetView tabSelected="1" workbookViewId="0" topLeftCell="A1">
      <pane xSplit="2" ySplit="9" topLeftCell="F37" activePane="bottomRight" state="frozen"/>
      <selection pane="topLeft" activeCell="A58" sqref="A58:G59"/>
      <selection pane="topRight" activeCell="A58" sqref="A58:G59"/>
      <selection pane="bottomLeft" activeCell="A58" sqref="A58:G59"/>
      <selection pane="bottomRight" activeCell="A58" sqref="A58:G59"/>
    </sheetView>
  </sheetViews>
  <sheetFormatPr defaultColWidth="9.140625" defaultRowHeight="12.75"/>
  <cols>
    <col min="1" max="1" width="3.57421875" style="10" customWidth="1"/>
    <col min="2" max="2" width="32.7109375" style="10" customWidth="1"/>
    <col min="3" max="3" width="11.28125" style="10" bestFit="1" customWidth="1"/>
    <col min="4" max="4" width="14.00390625" style="10" customWidth="1"/>
    <col min="5" max="5" width="11.00390625" style="10" customWidth="1"/>
    <col min="6" max="7" width="9.140625" style="10" customWidth="1"/>
    <col min="8" max="8" width="19.28125" style="10" customWidth="1"/>
    <col min="9" max="9" width="12.140625" style="10" customWidth="1"/>
    <col min="10" max="16384" width="9.140625" style="10" customWidth="1"/>
  </cols>
  <sheetData>
    <row r="1" ht="12.75">
      <c r="A1" s="1" t="s">
        <v>10</v>
      </c>
    </row>
    <row r="2" ht="12.75">
      <c r="A2" s="1" t="s">
        <v>52</v>
      </c>
    </row>
    <row r="3" ht="12.75">
      <c r="A3" s="1" t="s">
        <v>148</v>
      </c>
    </row>
    <row r="5" spans="1:9" s="1" customFormat="1" ht="12.75">
      <c r="A5" s="31"/>
      <c r="B5" s="32"/>
      <c r="C5" s="28" t="s">
        <v>53</v>
      </c>
      <c r="D5" s="28"/>
      <c r="E5" s="28"/>
      <c r="F5" s="28"/>
      <c r="G5" s="28"/>
      <c r="H5" s="157" t="s">
        <v>54</v>
      </c>
      <c r="I5" s="55"/>
    </row>
    <row r="6" spans="1:9" s="1" customFormat="1" ht="12.75">
      <c r="A6" s="2"/>
      <c r="B6" s="3"/>
      <c r="C6" s="5"/>
      <c r="D6" s="5"/>
      <c r="E6" s="5"/>
      <c r="F6" s="5"/>
      <c r="G6" s="5"/>
      <c r="H6" s="158"/>
      <c r="I6" s="56"/>
    </row>
    <row r="7" spans="1:9" s="1" customFormat="1" ht="12.75">
      <c r="A7" s="2"/>
      <c r="B7" s="3"/>
      <c r="C7" s="158" t="s">
        <v>55</v>
      </c>
      <c r="D7" s="158" t="s">
        <v>56</v>
      </c>
      <c r="E7" s="158" t="s">
        <v>57</v>
      </c>
      <c r="F7" s="158" t="s">
        <v>58</v>
      </c>
      <c r="G7" s="158" t="s">
        <v>59</v>
      </c>
      <c r="H7" s="158"/>
      <c r="I7" s="56"/>
    </row>
    <row r="8" spans="1:9" s="1" customFormat="1" ht="12.75">
      <c r="A8" s="2"/>
      <c r="B8" s="3"/>
      <c r="C8" s="158"/>
      <c r="D8" s="158"/>
      <c r="E8" s="158"/>
      <c r="F8" s="158"/>
      <c r="G8" s="158"/>
      <c r="H8" s="158"/>
      <c r="I8" s="8" t="s">
        <v>60</v>
      </c>
    </row>
    <row r="9" spans="1:9" ht="12.75">
      <c r="A9" s="20"/>
      <c r="B9" s="13"/>
      <c r="C9" s="36" t="s">
        <v>7</v>
      </c>
      <c r="D9" s="36" t="s">
        <v>7</v>
      </c>
      <c r="E9" s="36" t="s">
        <v>7</v>
      </c>
      <c r="F9" s="36" t="s">
        <v>7</v>
      </c>
      <c r="G9" s="36" t="s">
        <v>7</v>
      </c>
      <c r="H9" s="36" t="s">
        <v>7</v>
      </c>
      <c r="I9" s="37" t="s">
        <v>7</v>
      </c>
    </row>
    <row r="10" spans="3:9" ht="12.75">
      <c r="C10" s="74"/>
      <c r="D10" s="74"/>
      <c r="E10" s="74"/>
      <c r="F10" s="74"/>
      <c r="G10" s="74"/>
      <c r="H10" s="79"/>
      <c r="I10" s="80"/>
    </row>
    <row r="11" spans="1:12" s="1" customFormat="1" ht="19.5" customHeight="1">
      <c r="A11" s="31" t="s">
        <v>142</v>
      </c>
      <c r="B11" s="32"/>
      <c r="C11" s="12">
        <v>463831</v>
      </c>
      <c r="D11" s="12">
        <v>4544</v>
      </c>
      <c r="E11" s="12">
        <v>183</v>
      </c>
      <c r="F11" s="12">
        <v>23504</v>
      </c>
      <c r="G11" s="12">
        <v>218209</v>
      </c>
      <c r="H11" s="12">
        <f>-315394-6813</f>
        <v>-322207</v>
      </c>
      <c r="I11" s="25">
        <f>SUM(C11:H11)</f>
        <v>388064</v>
      </c>
      <c r="J11" s="6"/>
      <c r="K11" s="6"/>
      <c r="L11" s="6"/>
    </row>
    <row r="12" spans="1:12" s="1" customFormat="1" ht="14.25" customHeight="1">
      <c r="A12" s="20" t="s">
        <v>140</v>
      </c>
      <c r="B12" s="35"/>
      <c r="C12" s="41">
        <v>0</v>
      </c>
      <c r="D12" s="41">
        <v>0</v>
      </c>
      <c r="E12" s="41">
        <v>0</v>
      </c>
      <c r="F12" s="41">
        <v>0</v>
      </c>
      <c r="G12" s="41">
        <v>0</v>
      </c>
      <c r="H12" s="15">
        <v>-929</v>
      </c>
      <c r="I12" s="22">
        <f>SUM(C12:H12)</f>
        <v>-929</v>
      </c>
      <c r="J12" s="6"/>
      <c r="K12" s="6"/>
      <c r="L12" s="6"/>
    </row>
    <row r="13" spans="1:12" s="1" customFormat="1" ht="14.25" customHeight="1">
      <c r="A13" s="21"/>
      <c r="B13" s="3"/>
      <c r="C13" s="12"/>
      <c r="D13" s="12"/>
      <c r="E13" s="12"/>
      <c r="F13" s="12"/>
      <c r="G13" s="12"/>
      <c r="H13" s="14"/>
      <c r="I13" s="17"/>
      <c r="J13" s="6"/>
      <c r="K13" s="6"/>
      <c r="L13" s="6"/>
    </row>
    <row r="14" spans="1:12" s="1" customFormat="1" ht="14.25" customHeight="1">
      <c r="A14" s="2" t="s">
        <v>141</v>
      </c>
      <c r="B14" s="3"/>
      <c r="C14" s="12">
        <f aca="true" t="shared" si="0" ref="C14:I14">C11+C12</f>
        <v>463831</v>
      </c>
      <c r="D14" s="12">
        <f t="shared" si="0"/>
        <v>4544</v>
      </c>
      <c r="E14" s="12">
        <f t="shared" si="0"/>
        <v>183</v>
      </c>
      <c r="F14" s="12">
        <f t="shared" si="0"/>
        <v>23504</v>
      </c>
      <c r="G14" s="12">
        <f t="shared" si="0"/>
        <v>218209</v>
      </c>
      <c r="H14" s="12">
        <f t="shared" si="0"/>
        <v>-323136</v>
      </c>
      <c r="I14" s="25">
        <f t="shared" si="0"/>
        <v>387135</v>
      </c>
      <c r="J14" s="6"/>
      <c r="K14" s="6"/>
      <c r="L14" s="6"/>
    </row>
    <row r="15" spans="1:12" ht="12.75">
      <c r="A15" s="21" t="s">
        <v>62</v>
      </c>
      <c r="B15" s="11"/>
      <c r="C15" s="14"/>
      <c r="D15" s="14"/>
      <c r="E15" s="14"/>
      <c r="F15" s="14"/>
      <c r="G15" s="14"/>
      <c r="H15" s="14"/>
      <c r="I15" s="17"/>
      <c r="J15" s="29"/>
      <c r="K15" s="29"/>
      <c r="L15" s="29"/>
    </row>
    <row r="16" spans="1:12" ht="12.75">
      <c r="A16" s="21" t="s">
        <v>63</v>
      </c>
      <c r="B16" s="11"/>
      <c r="C16" s="14"/>
      <c r="D16" s="14"/>
      <c r="E16" s="14"/>
      <c r="F16" s="14"/>
      <c r="G16" s="14"/>
      <c r="H16" s="14"/>
      <c r="I16" s="17"/>
      <c r="J16" s="29"/>
      <c r="K16" s="29"/>
      <c r="L16" s="29"/>
    </row>
    <row r="17" spans="1:12" ht="12.75">
      <c r="A17" s="21"/>
      <c r="B17" s="11" t="s">
        <v>64</v>
      </c>
      <c r="C17" s="14">
        <v>0</v>
      </c>
      <c r="D17" s="14">
        <v>0</v>
      </c>
      <c r="E17" s="14">
        <v>0</v>
      </c>
      <c r="F17" s="14">
        <v>0</v>
      </c>
      <c r="G17" s="14">
        <v>0</v>
      </c>
      <c r="H17" s="14">
        <v>0</v>
      </c>
      <c r="I17" s="17">
        <f>SUM(C17:H17)</f>
        <v>0</v>
      </c>
      <c r="J17" s="29"/>
      <c r="K17" s="29"/>
      <c r="L17" s="29"/>
    </row>
    <row r="18" spans="1:12" ht="12.75">
      <c r="A18" s="21" t="s">
        <v>65</v>
      </c>
      <c r="B18" s="11"/>
      <c r="C18" s="14"/>
      <c r="D18" s="14"/>
      <c r="E18" s="14">
        <v>0</v>
      </c>
      <c r="F18" s="14"/>
      <c r="G18" s="14"/>
      <c r="H18" s="14"/>
      <c r="I18" s="17">
        <f>SUM(C18:H18)</f>
        <v>0</v>
      </c>
      <c r="J18" s="29"/>
      <c r="K18" s="29"/>
      <c r="L18" s="29"/>
    </row>
    <row r="19" spans="1:12" ht="12.75">
      <c r="A19" s="21" t="s">
        <v>155</v>
      </c>
      <c r="B19" s="11"/>
      <c r="C19" s="14">
        <v>0</v>
      </c>
      <c r="D19" s="14">
        <v>0</v>
      </c>
      <c r="E19" s="14">
        <v>0</v>
      </c>
      <c r="F19" s="14">
        <v>0</v>
      </c>
      <c r="G19" s="14">
        <v>0</v>
      </c>
      <c r="H19" s="14">
        <f>PL!H28+929</f>
        <v>-28085</v>
      </c>
      <c r="I19" s="17">
        <f>SUM(C19:H19)</f>
        <v>-28085</v>
      </c>
      <c r="J19" s="29"/>
      <c r="K19" s="29"/>
      <c r="L19" s="29"/>
    </row>
    <row r="20" spans="1:12" ht="12.75">
      <c r="A20" s="21" t="s">
        <v>66</v>
      </c>
      <c r="B20" s="11"/>
      <c r="C20" s="14">
        <v>0</v>
      </c>
      <c r="D20" s="14"/>
      <c r="E20" s="14"/>
      <c r="F20" s="14"/>
      <c r="G20" s="14"/>
      <c r="H20" s="14"/>
      <c r="I20" s="17">
        <f>SUM(C20:H20)</f>
        <v>0</v>
      </c>
      <c r="J20" s="29"/>
      <c r="K20" s="29"/>
      <c r="L20" s="29"/>
    </row>
    <row r="21" spans="1:12" ht="12.75">
      <c r="A21" s="20" t="s">
        <v>138</v>
      </c>
      <c r="B21" s="13"/>
      <c r="C21" s="15">
        <v>0</v>
      </c>
      <c r="D21" s="15">
        <v>0</v>
      </c>
      <c r="E21" s="15">
        <v>0</v>
      </c>
      <c r="F21" s="15">
        <v>0</v>
      </c>
      <c r="G21" s="15">
        <v>0</v>
      </c>
      <c r="H21" s="15">
        <v>-3340</v>
      </c>
      <c r="I21" s="17">
        <f>SUM(C21:H21)</f>
        <v>-3340</v>
      </c>
      <c r="J21" s="29"/>
      <c r="K21" s="29"/>
      <c r="L21" s="29"/>
    </row>
    <row r="22" spans="1:12" s="1" customFormat="1" ht="19.5" customHeight="1">
      <c r="A22" s="7" t="s">
        <v>154</v>
      </c>
      <c r="B22" s="59"/>
      <c r="C22" s="57">
        <f aca="true" t="shared" si="1" ref="C22:I22">SUM(C14:C21)</f>
        <v>463831</v>
      </c>
      <c r="D22" s="57">
        <f t="shared" si="1"/>
        <v>4544</v>
      </c>
      <c r="E22" s="57">
        <f t="shared" si="1"/>
        <v>183</v>
      </c>
      <c r="F22" s="57">
        <f t="shared" si="1"/>
        <v>23504</v>
      </c>
      <c r="G22" s="57">
        <f t="shared" si="1"/>
        <v>218209</v>
      </c>
      <c r="H22" s="57">
        <f t="shared" si="1"/>
        <v>-354561</v>
      </c>
      <c r="I22" s="58">
        <f t="shared" si="1"/>
        <v>355710</v>
      </c>
      <c r="J22" s="6"/>
      <c r="K22" s="6"/>
      <c r="L22" s="6"/>
    </row>
    <row r="23" spans="3:12" ht="12.75">
      <c r="C23" s="29"/>
      <c r="D23" s="29"/>
      <c r="E23" s="29"/>
      <c r="F23" s="29"/>
      <c r="G23" s="29"/>
      <c r="H23" s="29"/>
      <c r="I23" s="29"/>
      <c r="J23" s="29"/>
      <c r="K23" s="29"/>
      <c r="L23" s="29"/>
    </row>
    <row r="24" spans="1:12" ht="12.75">
      <c r="A24" s="11"/>
      <c r="B24" s="11"/>
      <c r="C24" s="14"/>
      <c r="D24" s="14"/>
      <c r="E24" s="14"/>
      <c r="F24" s="14"/>
      <c r="G24" s="14"/>
      <c r="H24" s="14"/>
      <c r="I24" s="15"/>
      <c r="J24" s="29"/>
      <c r="K24" s="29"/>
      <c r="L24" s="29"/>
    </row>
    <row r="25" spans="1:12" ht="12.75">
      <c r="A25" s="31" t="s">
        <v>61</v>
      </c>
      <c r="B25" s="32"/>
      <c r="C25" s="45">
        <v>463831</v>
      </c>
      <c r="D25" s="45">
        <v>4544</v>
      </c>
      <c r="E25" s="45">
        <v>3970</v>
      </c>
      <c r="F25" s="45">
        <v>23504</v>
      </c>
      <c r="G25" s="45">
        <v>218209</v>
      </c>
      <c r="H25" s="45">
        <v>-275946</v>
      </c>
      <c r="I25" s="60">
        <f>SUM(C25:H25)</f>
        <v>438112</v>
      </c>
      <c r="J25" s="29"/>
      <c r="K25" s="29"/>
      <c r="L25" s="29"/>
    </row>
    <row r="26" spans="1:12" ht="12.75">
      <c r="A26" s="20" t="s">
        <v>140</v>
      </c>
      <c r="B26" s="35"/>
      <c r="C26" s="41">
        <v>0</v>
      </c>
      <c r="D26" s="41">
        <v>0</v>
      </c>
      <c r="E26" s="41">
        <v>0</v>
      </c>
      <c r="F26" s="41">
        <v>0</v>
      </c>
      <c r="G26" s="41">
        <v>0</v>
      </c>
      <c r="H26" s="15">
        <v>-6813</v>
      </c>
      <c r="I26" s="22">
        <f>SUM(C26:H26)</f>
        <v>-6813</v>
      </c>
      <c r="J26" s="29"/>
      <c r="K26" s="29"/>
      <c r="L26" s="29"/>
    </row>
    <row r="27" spans="1:12" ht="12.75">
      <c r="A27" s="21"/>
      <c r="B27" s="3"/>
      <c r="C27" s="12"/>
      <c r="D27" s="12"/>
      <c r="E27" s="12"/>
      <c r="F27" s="12"/>
      <c r="G27" s="12"/>
      <c r="H27" s="14"/>
      <c r="I27" s="17"/>
      <c r="J27" s="29"/>
      <c r="K27" s="29"/>
      <c r="L27" s="29"/>
    </row>
    <row r="28" spans="1:12" ht="12.75">
      <c r="A28" s="2" t="s">
        <v>141</v>
      </c>
      <c r="B28" s="3"/>
      <c r="C28" s="12">
        <f aca="true" t="shared" si="2" ref="C28:I28">C25+C26</f>
        <v>463831</v>
      </c>
      <c r="D28" s="12">
        <f t="shared" si="2"/>
        <v>4544</v>
      </c>
      <c r="E28" s="12">
        <f t="shared" si="2"/>
        <v>3970</v>
      </c>
      <c r="F28" s="12">
        <f t="shared" si="2"/>
        <v>23504</v>
      </c>
      <c r="G28" s="12">
        <f t="shared" si="2"/>
        <v>218209</v>
      </c>
      <c r="H28" s="12">
        <f t="shared" si="2"/>
        <v>-282759</v>
      </c>
      <c r="I28" s="25">
        <f t="shared" si="2"/>
        <v>431299</v>
      </c>
      <c r="J28" s="29"/>
      <c r="K28" s="29"/>
      <c r="L28" s="29"/>
    </row>
    <row r="29" spans="1:12" ht="12.75">
      <c r="A29" s="21" t="s">
        <v>62</v>
      </c>
      <c r="B29" s="11"/>
      <c r="C29" s="14"/>
      <c r="D29" s="14"/>
      <c r="E29" s="14"/>
      <c r="F29" s="14"/>
      <c r="G29" s="14"/>
      <c r="H29" s="14"/>
      <c r="I29" s="17"/>
      <c r="J29" s="29"/>
      <c r="K29" s="29"/>
      <c r="L29" s="29"/>
    </row>
    <row r="30" spans="1:12" ht="12.75">
      <c r="A30" s="21" t="s">
        <v>63</v>
      </c>
      <c r="B30" s="11"/>
      <c r="C30" s="14"/>
      <c r="D30" s="14"/>
      <c r="E30" s="14"/>
      <c r="F30" s="14"/>
      <c r="G30" s="14"/>
      <c r="H30" s="14"/>
      <c r="I30" s="17"/>
      <c r="J30" s="29"/>
      <c r="K30" s="29"/>
      <c r="L30" s="29"/>
    </row>
    <row r="31" spans="1:12" ht="12.75">
      <c r="A31" s="21"/>
      <c r="B31" s="11" t="s">
        <v>64</v>
      </c>
      <c r="C31" s="14">
        <v>0</v>
      </c>
      <c r="D31" s="14">
        <v>0</v>
      </c>
      <c r="E31" s="14">
        <v>-3787</v>
      </c>
      <c r="F31" s="14">
        <v>0</v>
      </c>
      <c r="G31" s="14">
        <v>0</v>
      </c>
      <c r="H31" s="14">
        <v>0</v>
      </c>
      <c r="I31" s="17">
        <f>SUM(C31:H31)</f>
        <v>-3787</v>
      </c>
      <c r="J31" s="29"/>
      <c r="K31" s="29"/>
      <c r="L31" s="29"/>
    </row>
    <row r="32" spans="1:12" ht="12.75">
      <c r="A32" s="21" t="s">
        <v>65</v>
      </c>
      <c r="B32" s="11"/>
      <c r="C32" s="14"/>
      <c r="D32" s="14"/>
      <c r="E32" s="14">
        <v>0</v>
      </c>
      <c r="F32" s="14"/>
      <c r="G32" s="14"/>
      <c r="H32" s="14"/>
      <c r="I32" s="17">
        <f>SUM(C32:H32)</f>
        <v>0</v>
      </c>
      <c r="J32" s="29"/>
      <c r="K32" s="29"/>
      <c r="L32" s="29"/>
    </row>
    <row r="33" spans="1:12" ht="12.75">
      <c r="A33" s="21" t="s">
        <v>156</v>
      </c>
      <c r="B33" s="11"/>
      <c r="C33" s="14">
        <v>0</v>
      </c>
      <c r="D33" s="14">
        <v>0</v>
      </c>
      <c r="E33" s="14">
        <v>0</v>
      </c>
      <c r="F33" s="14">
        <v>0</v>
      </c>
      <c r="G33" s="14">
        <v>0</v>
      </c>
      <c r="H33" s="14">
        <f>+PL!J28</f>
        <v>-15969</v>
      </c>
      <c r="I33" s="17">
        <f>SUM(C33:H33)</f>
        <v>-15969</v>
      </c>
      <c r="J33" s="29"/>
      <c r="K33" s="29"/>
      <c r="L33" s="29"/>
    </row>
    <row r="34" spans="1:12" ht="12.75">
      <c r="A34" s="21" t="s">
        <v>66</v>
      </c>
      <c r="B34" s="11"/>
      <c r="C34" s="14">
        <v>0</v>
      </c>
      <c r="D34" s="14"/>
      <c r="E34" s="14"/>
      <c r="F34" s="14"/>
      <c r="G34" s="14"/>
      <c r="H34" s="14"/>
      <c r="I34" s="17">
        <f>SUM(C34:H34)</f>
        <v>0</v>
      </c>
      <c r="J34" s="29"/>
      <c r="K34" s="29"/>
      <c r="L34" s="29"/>
    </row>
    <row r="35" spans="1:12" ht="12.75">
      <c r="A35" s="20" t="s">
        <v>67</v>
      </c>
      <c r="B35" s="13"/>
      <c r="C35" s="15">
        <v>0</v>
      </c>
      <c r="D35" s="15">
        <v>0</v>
      </c>
      <c r="E35" s="15">
        <v>0</v>
      </c>
      <c r="F35" s="15">
        <v>0</v>
      </c>
      <c r="G35" s="15">
        <v>0</v>
      </c>
      <c r="H35" s="15">
        <v>-835</v>
      </c>
      <c r="I35" s="22">
        <v>-835</v>
      </c>
      <c r="J35" s="29"/>
      <c r="K35" s="29"/>
      <c r="L35" s="29"/>
    </row>
    <row r="36" spans="1:12" ht="18.75" customHeight="1">
      <c r="A36" s="7" t="s">
        <v>153</v>
      </c>
      <c r="B36" s="59"/>
      <c r="C36" s="57">
        <f aca="true" t="shared" si="3" ref="C36:I36">SUM(C28:C35)</f>
        <v>463831</v>
      </c>
      <c r="D36" s="57">
        <f t="shared" si="3"/>
        <v>4544</v>
      </c>
      <c r="E36" s="57">
        <f t="shared" si="3"/>
        <v>183</v>
      </c>
      <c r="F36" s="57">
        <f t="shared" si="3"/>
        <v>23504</v>
      </c>
      <c r="G36" s="57">
        <f t="shared" si="3"/>
        <v>218209</v>
      </c>
      <c r="H36" s="57">
        <f t="shared" si="3"/>
        <v>-299563</v>
      </c>
      <c r="I36" s="58">
        <f t="shared" si="3"/>
        <v>410708</v>
      </c>
      <c r="J36" s="29"/>
      <c r="K36" s="29"/>
      <c r="L36" s="29"/>
    </row>
    <row r="37" spans="3:12" ht="12.75">
      <c r="C37" s="29"/>
      <c r="D37" s="29"/>
      <c r="E37" s="29"/>
      <c r="F37" s="29"/>
      <c r="G37" s="29"/>
      <c r="H37" s="29"/>
      <c r="I37" s="29"/>
      <c r="J37" s="29"/>
      <c r="K37" s="29"/>
      <c r="L37" s="29"/>
    </row>
    <row r="38" ht="12.75">
      <c r="E38" s="39"/>
    </row>
    <row r="39" spans="1:9" ht="12.75">
      <c r="A39" s="61" t="s">
        <v>159</v>
      </c>
      <c r="B39" s="61"/>
      <c r="C39" s="61"/>
      <c r="D39" s="61"/>
      <c r="E39" s="61"/>
      <c r="F39" s="61"/>
      <c r="G39" s="61"/>
      <c r="H39" s="61"/>
      <c r="I39" s="62"/>
    </row>
  </sheetData>
  <mergeCells count="6">
    <mergeCell ref="H5:H8"/>
    <mergeCell ref="C7:C8"/>
    <mergeCell ref="D7:D8"/>
    <mergeCell ref="E7:E8"/>
    <mergeCell ref="F7:F8"/>
    <mergeCell ref="G7:G8"/>
  </mergeCells>
  <printOptions horizontalCentered="1" verticalCentered="1"/>
  <pageMargins left="0.75" right="0.75" top="1" bottom="1" header="0.5" footer="0.5"/>
  <pageSetup fitToHeight="1" fitToWidth="1" horizontalDpi="600" verticalDpi="600" orientation="landscape" scale="87"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3"/>
  <sheetViews>
    <sheetView tabSelected="1" workbookViewId="0" topLeftCell="A24">
      <selection activeCell="A58" sqref="A58:G59"/>
    </sheetView>
  </sheetViews>
  <sheetFormatPr defaultColWidth="9.140625" defaultRowHeight="12.75"/>
  <cols>
    <col min="1" max="1" width="53.28125" style="10" customWidth="1"/>
    <col min="2" max="2" width="3.7109375" style="10" customWidth="1"/>
    <col min="3" max="3" width="15.57421875" style="10" customWidth="1"/>
    <col min="4" max="4" width="9.140625" style="10" customWidth="1"/>
    <col min="5" max="5" width="14.00390625" style="10" bestFit="1" customWidth="1"/>
    <col min="6" max="16384" width="9.140625" style="10" customWidth="1"/>
  </cols>
  <sheetData>
    <row r="1" ht="12.75">
      <c r="A1" s="1" t="s">
        <v>10</v>
      </c>
    </row>
    <row r="3" ht="12.75">
      <c r="A3" s="1" t="s">
        <v>68</v>
      </c>
    </row>
    <row r="4" ht="12.75">
      <c r="A4" s="1" t="s">
        <v>149</v>
      </c>
    </row>
    <row r="5" ht="12.75">
      <c r="C5" s="24"/>
    </row>
    <row r="8" spans="1:3" ht="12.75">
      <c r="A8" s="63"/>
      <c r="B8" s="78"/>
      <c r="C8" s="78" t="s">
        <v>152</v>
      </c>
    </row>
    <row r="9" spans="1:3" ht="13.5" thickBot="1">
      <c r="A9" s="64"/>
      <c r="B9" s="65"/>
      <c r="C9" s="65" t="s">
        <v>7</v>
      </c>
    </row>
    <row r="11" spans="1:3" s="1" customFormat="1" ht="19.5" customHeight="1">
      <c r="A11" s="1" t="s">
        <v>69</v>
      </c>
      <c r="C11" s="6">
        <f>+'cflow-2003'!C30</f>
        <v>4514</v>
      </c>
    </row>
    <row r="12" s="1" customFormat="1" ht="8.25" customHeight="1">
      <c r="C12" s="6"/>
    </row>
    <row r="13" spans="1:3" s="1" customFormat="1" ht="19.5" customHeight="1">
      <c r="A13" s="1" t="s">
        <v>139</v>
      </c>
      <c r="C13" s="6">
        <f>+'cflow-2003'!C41</f>
        <v>-1296</v>
      </c>
    </row>
    <row r="14" s="1" customFormat="1" ht="9" customHeight="1">
      <c r="C14" s="6"/>
    </row>
    <row r="15" spans="1:3" s="1" customFormat="1" ht="19.5" customHeight="1">
      <c r="A15" s="35" t="s">
        <v>70</v>
      </c>
      <c r="B15" s="35"/>
      <c r="C15" s="41">
        <v>0</v>
      </c>
    </row>
    <row r="16" spans="1:3" s="1" customFormat="1" ht="7.5" customHeight="1">
      <c r="A16" s="3"/>
      <c r="B16" s="3"/>
      <c r="C16" s="12"/>
    </row>
    <row r="17" spans="1:3" ht="19.5" customHeight="1">
      <c r="A17" s="10" t="s">
        <v>71</v>
      </c>
      <c r="C17" s="29">
        <f>SUM(C11:C15)</f>
        <v>3218</v>
      </c>
    </row>
    <row r="18" ht="7.5" customHeight="1">
      <c r="C18" s="29"/>
    </row>
    <row r="19" spans="1:3" s="1" customFormat="1" ht="19.5" customHeight="1">
      <c r="A19" s="1" t="s">
        <v>72</v>
      </c>
      <c r="C19" s="6">
        <v>60841</v>
      </c>
    </row>
    <row r="20" s="1" customFormat="1" ht="7.5" customHeight="1">
      <c r="C20" s="6"/>
    </row>
    <row r="21" spans="1:3" ht="12.75">
      <c r="A21" s="10" t="s">
        <v>73</v>
      </c>
      <c r="C21" s="29">
        <v>0</v>
      </c>
    </row>
    <row r="22" ht="12.75">
      <c r="C22" s="29"/>
    </row>
    <row r="23" spans="1:3" s="1" customFormat="1" ht="19.5" customHeight="1" thickBot="1">
      <c r="A23" s="66" t="s">
        <v>158</v>
      </c>
      <c r="B23" s="66"/>
      <c r="C23" s="67">
        <f>SUM(C17:C21)</f>
        <v>64059</v>
      </c>
    </row>
    <row r="24" spans="1:3" s="1" customFormat="1" ht="19.5" customHeight="1">
      <c r="A24" s="3"/>
      <c r="B24" s="3"/>
      <c r="C24" s="12"/>
    </row>
    <row r="26" spans="1:3" ht="12.75">
      <c r="A26" s="63"/>
      <c r="B26" s="78"/>
      <c r="C26" s="78" t="str">
        <f>+C8</f>
        <v>30 June 2003</v>
      </c>
    </row>
    <row r="27" spans="1:3" ht="13.5" thickBot="1">
      <c r="A27" s="64"/>
      <c r="B27" s="65"/>
      <c r="C27" s="65" t="s">
        <v>7</v>
      </c>
    </row>
    <row r="28" spans="1:3" ht="12.75">
      <c r="A28" s="11"/>
      <c r="B28" s="68"/>
      <c r="C28" s="68"/>
    </row>
    <row r="29" spans="1:3" ht="12.75">
      <c r="A29" s="10" t="s">
        <v>74</v>
      </c>
      <c r="C29" s="29">
        <f>'cflow-2003'!C55</f>
        <v>25901</v>
      </c>
    </row>
    <row r="30" spans="1:4" ht="12.75">
      <c r="A30" s="10" t="s">
        <v>75</v>
      </c>
      <c r="C30" s="29">
        <f>'cflow-2003'!C56</f>
        <v>39258</v>
      </c>
      <c r="D30" s="39"/>
    </row>
    <row r="31" spans="1:3" ht="12.75">
      <c r="A31" s="10" t="s">
        <v>76</v>
      </c>
      <c r="C31" s="29">
        <f>'cflow-2003'!C57</f>
        <v>-1100</v>
      </c>
    </row>
    <row r="32" spans="3:5" ht="12.75">
      <c r="C32" s="29"/>
      <c r="E32" s="39"/>
    </row>
    <row r="33" spans="1:3" ht="13.5" thickBot="1">
      <c r="A33" s="66"/>
      <c r="B33" s="66"/>
      <c r="C33" s="67">
        <f>SUM(C26:C31)</f>
        <v>64059</v>
      </c>
    </row>
    <row r="34" ht="12.75">
      <c r="C34" s="29"/>
    </row>
    <row r="35" ht="12.75">
      <c r="C35" s="29"/>
    </row>
    <row r="36" spans="1:3" ht="12.75">
      <c r="A36" s="160" t="s">
        <v>160</v>
      </c>
      <c r="B36" s="160"/>
      <c r="C36" s="160"/>
    </row>
    <row r="37" spans="1:3" ht="12.75">
      <c r="A37" s="160"/>
      <c r="B37" s="160"/>
      <c r="C37" s="160"/>
    </row>
    <row r="38" spans="1:3" ht="12.75">
      <c r="A38" s="160"/>
      <c r="B38" s="160"/>
      <c r="C38" s="160"/>
    </row>
    <row r="41" spans="1:4" ht="12.75">
      <c r="A41" s="148" t="s">
        <v>159</v>
      </c>
      <c r="B41" s="159"/>
      <c r="C41" s="159"/>
      <c r="D41" s="69"/>
    </row>
    <row r="42" spans="1:4" ht="12.75">
      <c r="A42" s="159"/>
      <c r="B42" s="159"/>
      <c r="C42" s="159"/>
      <c r="D42" s="23"/>
    </row>
    <row r="43" spans="1:3" ht="12.75">
      <c r="A43" s="24"/>
      <c r="B43" s="24"/>
      <c r="C43" s="24"/>
    </row>
  </sheetData>
  <mergeCells count="2">
    <mergeCell ref="A41:C42"/>
    <mergeCell ref="A36:C38"/>
  </mergeCells>
  <printOptions horizontalCentered="1"/>
  <pageMargins left="1" right="0.75" top="1" bottom="1" header="0.5" footer="0.5"/>
  <pageSetup fitToHeight="1" fitToWidth="1" horizontalDpi="600" verticalDpi="600" orientation="portrait"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1:AH87"/>
  <sheetViews>
    <sheetView zoomScale="75" zoomScaleNormal="75" workbookViewId="0" topLeftCell="A1">
      <pane xSplit="3" ySplit="9" topLeftCell="D42" activePane="bottomRight" state="frozen"/>
      <selection pane="topLeft" activeCell="A1" sqref="A1"/>
      <selection pane="topRight" activeCell="D1" sqref="D1"/>
      <selection pane="bottomLeft" activeCell="A9" sqref="A9"/>
      <selection pane="bottomRight" activeCell="C57" sqref="C57"/>
    </sheetView>
  </sheetViews>
  <sheetFormatPr defaultColWidth="9.140625" defaultRowHeight="12.75"/>
  <cols>
    <col min="2" max="2" width="54.00390625" style="0" customWidth="1"/>
    <col min="3" max="3" width="13.00390625" style="0" customWidth="1"/>
    <col min="4" max="145" width="10.7109375" style="0" customWidth="1"/>
  </cols>
  <sheetData>
    <row r="1" spans="1:34" ht="12.75">
      <c r="A1" s="1" t="s">
        <v>10</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row>
    <row r="2" spans="1:34" ht="12.75">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1:34" ht="12.75">
      <c r="A3" s="1" t="s">
        <v>77</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row>
    <row r="4" spans="1:34" ht="12.75">
      <c r="A4" s="1" t="s">
        <v>147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row>
    <row r="5" spans="1:34" ht="12.75">
      <c r="A5" s="10"/>
      <c r="B5" s="10"/>
      <c r="C5" s="10"/>
      <c r="D5" s="10"/>
      <c r="E5" s="10"/>
      <c r="F5" s="10" t="s">
        <v>13</v>
      </c>
      <c r="G5" s="10" t="s">
        <v>78</v>
      </c>
      <c r="H5" s="10" t="s">
        <v>79</v>
      </c>
      <c r="I5" s="10" t="s">
        <v>80</v>
      </c>
      <c r="J5" s="10" t="s">
        <v>81</v>
      </c>
      <c r="K5" s="10" t="s">
        <v>82</v>
      </c>
      <c r="L5" s="10" t="s">
        <v>83</v>
      </c>
      <c r="M5" s="10" t="s">
        <v>84</v>
      </c>
      <c r="N5" s="10" t="s">
        <v>82</v>
      </c>
      <c r="O5" s="10" t="s">
        <v>85</v>
      </c>
      <c r="P5" s="10" t="s">
        <v>86</v>
      </c>
      <c r="Q5" s="10" t="s">
        <v>87</v>
      </c>
      <c r="R5" s="10" t="s">
        <v>88</v>
      </c>
      <c r="S5" s="10" t="s">
        <v>89</v>
      </c>
      <c r="T5" s="10" t="s">
        <v>90</v>
      </c>
      <c r="U5" s="10" t="s">
        <v>91</v>
      </c>
      <c r="V5" s="10" t="s">
        <v>92</v>
      </c>
      <c r="W5" s="10" t="s">
        <v>93</v>
      </c>
      <c r="X5" s="10" t="s">
        <v>94</v>
      </c>
      <c r="Y5" s="10" t="s">
        <v>95</v>
      </c>
      <c r="Z5" s="10" t="s">
        <v>96</v>
      </c>
      <c r="AA5" s="10" t="s">
        <v>97</v>
      </c>
      <c r="AB5" s="10" t="s">
        <v>98</v>
      </c>
      <c r="AC5" s="10" t="s">
        <v>99</v>
      </c>
      <c r="AD5" s="10"/>
      <c r="AE5" s="10"/>
      <c r="AF5" s="10"/>
      <c r="AG5" s="10"/>
      <c r="AH5" s="10"/>
    </row>
    <row r="6" spans="1:34" ht="12.75">
      <c r="A6" s="10"/>
      <c r="B6" s="10"/>
      <c r="C6" s="10"/>
      <c r="D6" s="10"/>
      <c r="E6" s="10">
        <v>2003</v>
      </c>
      <c r="F6" s="29">
        <f>+'BS'!E8</f>
        <v>112907</v>
      </c>
      <c r="G6" s="29">
        <f>+'BS'!E9</f>
        <v>228799</v>
      </c>
      <c r="H6" s="29">
        <f>+'BS'!E10</f>
        <v>18560</v>
      </c>
      <c r="I6" s="29">
        <f>+'BS'!E11</f>
        <v>169459</v>
      </c>
      <c r="J6" s="29">
        <f>+'BS'!E12</f>
        <v>219215</v>
      </c>
      <c r="K6" s="29">
        <f>+'BS'!E13</f>
        <v>209581.19</v>
      </c>
      <c r="L6" s="29">
        <f>+'BS'!E16</f>
        <v>4214</v>
      </c>
      <c r="M6" s="29">
        <f>+'BS'!E19</f>
        <v>14151</v>
      </c>
      <c r="N6" s="29">
        <f>+'BS'!E20</f>
        <v>20727.809999999998</v>
      </c>
      <c r="O6" s="29">
        <f>+'BS'!E21</f>
        <v>100413</v>
      </c>
      <c r="P6" s="29">
        <f>+'BS'!E23</f>
        <v>65159</v>
      </c>
      <c r="Q6" s="29">
        <f>-'BS'!E27</f>
        <v>-108265</v>
      </c>
      <c r="R6" s="29">
        <f>-'BS'!E28</f>
        <v>-20241</v>
      </c>
      <c r="S6" s="29"/>
      <c r="T6" s="29">
        <f>-'BS'!E29</f>
        <v>-10620</v>
      </c>
      <c r="U6" s="29">
        <f>-EQUITY!C22</f>
        <v>-463831</v>
      </c>
      <c r="V6" s="29">
        <f>-EQUITY!D22</f>
        <v>-4544</v>
      </c>
      <c r="W6" s="29">
        <f>-EQUITY!E22</f>
        <v>-183</v>
      </c>
      <c r="X6" s="29">
        <f>-EQUITY!F22</f>
        <v>-23504</v>
      </c>
      <c r="Y6" s="29">
        <f>-EQUITY!G22</f>
        <v>-218209</v>
      </c>
      <c r="Z6" s="29">
        <f>-EQUITY!I22</f>
        <v>-355710</v>
      </c>
      <c r="AA6" s="29">
        <f>-'BS'!E44</f>
        <v>1819</v>
      </c>
      <c r="AB6" s="29">
        <f>-'BS'!E48</f>
        <v>-652173</v>
      </c>
      <c r="AC6" s="29">
        <f>-'BS'!E49</f>
        <v>-14137</v>
      </c>
      <c r="AD6" s="29">
        <f>SUM(F6:AC6)</f>
        <v>-706412</v>
      </c>
      <c r="AE6" s="10"/>
      <c r="AF6" s="10"/>
      <c r="AG6" s="10"/>
      <c r="AH6" s="10"/>
    </row>
    <row r="7" spans="1:34" ht="12.75">
      <c r="A7" s="63"/>
      <c r="B7" s="161"/>
      <c r="C7" s="161"/>
      <c r="D7" s="10"/>
      <c r="E7" s="10">
        <v>2002</v>
      </c>
      <c r="F7" s="29">
        <v>113433</v>
      </c>
      <c r="G7" s="29">
        <v>226693</v>
      </c>
      <c r="H7" s="29">
        <v>18760</v>
      </c>
      <c r="I7" s="29">
        <v>169459</v>
      </c>
      <c r="J7" s="29">
        <v>219215</v>
      </c>
      <c r="K7" s="29">
        <f>249770-6126</f>
        <v>243644</v>
      </c>
      <c r="L7" s="29">
        <v>4214</v>
      </c>
      <c r="M7" s="29">
        <v>14300</v>
      </c>
      <c r="N7" s="29">
        <v>23595</v>
      </c>
      <c r="O7" s="29">
        <v>103220</v>
      </c>
      <c r="P7" s="29">
        <v>63816</v>
      </c>
      <c r="Q7" s="29">
        <v>-131516</v>
      </c>
      <c r="R7" s="29">
        <v>-16066</v>
      </c>
      <c r="S7" s="29">
        <v>0</v>
      </c>
      <c r="T7" s="29">
        <v>-11887</v>
      </c>
      <c r="U7" s="29">
        <v>-463831</v>
      </c>
      <c r="V7" s="29">
        <v>-4544</v>
      </c>
      <c r="W7" s="29">
        <v>-183</v>
      </c>
      <c r="X7" s="29">
        <v>-23504</v>
      </c>
      <c r="Y7" s="29">
        <v>-218209</v>
      </c>
      <c r="Z7" s="29">
        <f>-EQUITY!I11</f>
        <v>-388064</v>
      </c>
      <c r="AA7" s="29">
        <v>3772</v>
      </c>
      <c r="AB7" s="29">
        <v>-648792</v>
      </c>
      <c r="AC7" s="29">
        <v>-14302</v>
      </c>
      <c r="AD7" s="29">
        <f>SUM(F7:AC7)</f>
        <v>-716777</v>
      </c>
      <c r="AE7" s="10"/>
      <c r="AF7" s="10"/>
      <c r="AG7" s="10"/>
      <c r="AH7" s="10"/>
    </row>
    <row r="8" spans="1:34" ht="13.5" thickBot="1">
      <c r="A8" s="64"/>
      <c r="B8" s="65"/>
      <c r="C8" s="65" t="s">
        <v>7</v>
      </c>
      <c r="D8" s="10"/>
      <c r="E8" s="10"/>
      <c r="F8" s="29"/>
      <c r="G8" s="29"/>
      <c r="H8" s="29"/>
      <c r="I8" s="29"/>
      <c r="J8" s="29"/>
      <c r="K8" s="29"/>
      <c r="L8" s="29"/>
      <c r="M8" s="29"/>
      <c r="N8" s="29"/>
      <c r="O8" s="29"/>
      <c r="P8" s="29"/>
      <c r="Q8" s="29"/>
      <c r="R8" s="29"/>
      <c r="S8" s="29"/>
      <c r="T8" s="29">
        <v>0</v>
      </c>
      <c r="U8" s="29"/>
      <c r="V8" s="29"/>
      <c r="W8" s="29"/>
      <c r="X8" s="29"/>
      <c r="Y8" s="29"/>
      <c r="Z8" s="29"/>
      <c r="AA8" s="29"/>
      <c r="AB8" s="29"/>
      <c r="AC8" s="29"/>
      <c r="AD8" s="29"/>
      <c r="AE8" s="10"/>
      <c r="AF8" s="10"/>
      <c r="AG8" s="10"/>
      <c r="AH8" s="10"/>
    </row>
    <row r="9" spans="1:34" ht="12.75">
      <c r="A9" s="10"/>
      <c r="B9" s="10"/>
      <c r="C9" s="10"/>
      <c r="D9" s="10"/>
      <c r="E9" s="10" t="s">
        <v>100</v>
      </c>
      <c r="F9" s="70">
        <f aca="true" t="shared" si="0" ref="F9:Y9">F6-F7</f>
        <v>-526</v>
      </c>
      <c r="G9" s="70">
        <f t="shared" si="0"/>
        <v>2106</v>
      </c>
      <c r="H9" s="70">
        <f t="shared" si="0"/>
        <v>-200</v>
      </c>
      <c r="I9" s="70">
        <f t="shared" si="0"/>
        <v>0</v>
      </c>
      <c r="J9" s="70">
        <f t="shared" si="0"/>
        <v>0</v>
      </c>
      <c r="K9" s="70">
        <f t="shared" si="0"/>
        <v>-34062.81</v>
      </c>
      <c r="L9" s="70">
        <f t="shared" si="0"/>
        <v>0</v>
      </c>
      <c r="M9" s="70">
        <f t="shared" si="0"/>
        <v>-149</v>
      </c>
      <c r="N9" s="70">
        <f t="shared" si="0"/>
        <v>-2867.1900000000023</v>
      </c>
      <c r="O9" s="70">
        <f t="shared" si="0"/>
        <v>-2807</v>
      </c>
      <c r="P9" s="70">
        <f t="shared" si="0"/>
        <v>1343</v>
      </c>
      <c r="Q9" s="70">
        <f t="shared" si="0"/>
        <v>23251</v>
      </c>
      <c r="R9" s="70">
        <f t="shared" si="0"/>
        <v>-4175</v>
      </c>
      <c r="S9" s="70">
        <f t="shared" si="0"/>
        <v>0</v>
      </c>
      <c r="T9" s="70">
        <f t="shared" si="0"/>
        <v>1267</v>
      </c>
      <c r="U9" s="70">
        <f t="shared" si="0"/>
        <v>0</v>
      </c>
      <c r="V9" s="70">
        <f t="shared" si="0"/>
        <v>0</v>
      </c>
      <c r="W9" s="70">
        <f t="shared" si="0"/>
        <v>0</v>
      </c>
      <c r="X9" s="70">
        <f t="shared" si="0"/>
        <v>0</v>
      </c>
      <c r="Y9" s="70">
        <f t="shared" si="0"/>
        <v>0</v>
      </c>
      <c r="Z9" s="70">
        <f>-Z6+Z7</f>
        <v>-32354</v>
      </c>
      <c r="AA9" s="70">
        <f>AA6-AA7</f>
        <v>-1953</v>
      </c>
      <c r="AB9" s="70">
        <f>AB6-AB7</f>
        <v>-3381</v>
      </c>
      <c r="AC9" s="70">
        <f>AC6-AC7</f>
        <v>165</v>
      </c>
      <c r="AD9" s="70">
        <f>AD6-AD7</f>
        <v>10365</v>
      </c>
      <c r="AE9" s="10"/>
      <c r="AF9" s="10"/>
      <c r="AG9" s="10"/>
      <c r="AH9" s="10"/>
    </row>
    <row r="10" spans="1:34" ht="12.75">
      <c r="A10" s="1" t="s">
        <v>101</v>
      </c>
      <c r="B10" s="1"/>
      <c r="C10" s="1"/>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row>
    <row r="11" spans="1:34" ht="12.75">
      <c r="A11" s="10" t="s">
        <v>102</v>
      </c>
      <c r="B11" s="1"/>
      <c r="C11" s="6">
        <f>AD11</f>
        <v>-20255</v>
      </c>
      <c r="D11" s="10"/>
      <c r="E11" s="10"/>
      <c r="F11" s="39"/>
      <c r="G11" s="39">
        <v>2106</v>
      </c>
      <c r="H11" s="39">
        <v>0</v>
      </c>
      <c r="I11" s="10"/>
      <c r="J11" s="10">
        <v>0</v>
      </c>
      <c r="K11" s="39">
        <v>0</v>
      </c>
      <c r="L11" s="10"/>
      <c r="M11" s="39">
        <v>149</v>
      </c>
      <c r="N11" s="39">
        <v>0</v>
      </c>
      <c r="O11" s="39">
        <v>214</v>
      </c>
      <c r="P11" s="39">
        <v>1343</v>
      </c>
      <c r="Q11" s="39">
        <f>Q9-4541-2867</f>
        <v>15843</v>
      </c>
      <c r="R11" s="39">
        <v>-4175</v>
      </c>
      <c r="S11" s="10"/>
      <c r="T11" s="39">
        <v>0</v>
      </c>
      <c r="U11" s="10"/>
      <c r="V11" s="10"/>
      <c r="W11" s="10"/>
      <c r="X11" s="10"/>
      <c r="Y11" s="10"/>
      <c r="Z11" s="39">
        <f>+Z9</f>
        <v>-32354</v>
      </c>
      <c r="AA11" s="39">
        <v>0</v>
      </c>
      <c r="AB11" s="39">
        <f>+AB9</f>
        <v>-3381</v>
      </c>
      <c r="AC11" s="39">
        <v>0</v>
      </c>
      <c r="AD11" s="10">
        <f aca="true" t="shared" si="1" ref="AD11:AD18">SUM(F11:AC11)</f>
        <v>-20255</v>
      </c>
      <c r="AE11" s="10"/>
      <c r="AF11" s="10">
        <v>-20553</v>
      </c>
      <c r="AG11" s="10"/>
      <c r="AH11" s="10"/>
    </row>
    <row r="12" spans="1:34" ht="12.75">
      <c r="A12" s="10" t="s">
        <v>103</v>
      </c>
      <c r="B12" s="1"/>
      <c r="C12" s="6">
        <f>AD12</f>
        <v>0</v>
      </c>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f t="shared" si="1"/>
        <v>0</v>
      </c>
      <c r="AE12" s="10"/>
      <c r="AF12" s="10">
        <f>AF11-AD11</f>
        <v>-298</v>
      </c>
      <c r="AG12" s="10"/>
      <c r="AH12" s="10"/>
    </row>
    <row r="13" spans="1:34" ht="12.75">
      <c r="A13" s="10" t="s">
        <v>104</v>
      </c>
      <c r="B13" s="1"/>
      <c r="C13" s="6">
        <f>AD13</f>
        <v>4080</v>
      </c>
      <c r="D13" s="10"/>
      <c r="E13" s="10"/>
      <c r="F13" s="71">
        <v>4080</v>
      </c>
      <c r="G13" s="10"/>
      <c r="H13" s="10"/>
      <c r="I13" s="10"/>
      <c r="J13" s="10"/>
      <c r="K13" s="10"/>
      <c r="L13" s="10"/>
      <c r="M13" s="10"/>
      <c r="N13" s="10"/>
      <c r="O13" s="10"/>
      <c r="P13" s="10"/>
      <c r="Q13" s="10"/>
      <c r="R13" s="10"/>
      <c r="S13" s="10"/>
      <c r="T13" s="10"/>
      <c r="U13" s="10"/>
      <c r="V13" s="10"/>
      <c r="W13" s="10"/>
      <c r="X13" s="10"/>
      <c r="Y13" s="10"/>
      <c r="Z13" s="10"/>
      <c r="AA13" s="10"/>
      <c r="AB13" s="10"/>
      <c r="AC13" s="10"/>
      <c r="AD13" s="71">
        <f t="shared" si="1"/>
        <v>4080</v>
      </c>
      <c r="AE13" s="10"/>
      <c r="AF13" s="10"/>
      <c r="AG13" s="10"/>
      <c r="AH13" s="10"/>
    </row>
    <row r="14" spans="1:34" ht="12.75">
      <c r="A14" s="10" t="s">
        <v>105</v>
      </c>
      <c r="B14" s="1"/>
      <c r="C14" s="6">
        <f>-AD14</f>
        <v>27617</v>
      </c>
      <c r="D14" s="10"/>
      <c r="E14" s="10"/>
      <c r="F14" s="10"/>
      <c r="G14" s="10"/>
      <c r="H14" s="10"/>
      <c r="I14" s="10"/>
      <c r="J14" s="10"/>
      <c r="K14" s="10"/>
      <c r="L14" s="10"/>
      <c r="M14" s="10"/>
      <c r="N14" s="10"/>
      <c r="O14" s="10"/>
      <c r="P14" s="10"/>
      <c r="Q14" s="71">
        <v>-27617</v>
      </c>
      <c r="R14" s="10"/>
      <c r="S14" s="10"/>
      <c r="T14" s="10"/>
      <c r="U14" s="10"/>
      <c r="V14" s="10"/>
      <c r="W14" s="10"/>
      <c r="X14" s="10"/>
      <c r="Y14" s="10"/>
      <c r="Z14" s="10"/>
      <c r="AA14" s="10"/>
      <c r="AB14" s="10">
        <v>0</v>
      </c>
      <c r="AC14" s="10"/>
      <c r="AD14" s="71">
        <f t="shared" si="1"/>
        <v>-27617</v>
      </c>
      <c r="AE14" s="10"/>
      <c r="AF14" s="10"/>
      <c r="AG14" s="10"/>
      <c r="AH14" s="10"/>
    </row>
    <row r="15" spans="1:34" ht="12.75">
      <c r="A15" s="10" t="s">
        <v>106</v>
      </c>
      <c r="B15" s="1"/>
      <c r="C15" s="6">
        <f>AD15</f>
        <v>-214</v>
      </c>
      <c r="D15" s="10"/>
      <c r="E15" s="10"/>
      <c r="F15" s="10"/>
      <c r="G15" s="10"/>
      <c r="H15" s="10"/>
      <c r="I15" s="10"/>
      <c r="J15" s="10"/>
      <c r="K15" s="10"/>
      <c r="L15" s="10"/>
      <c r="M15" s="10"/>
      <c r="N15" s="10"/>
      <c r="O15" s="10">
        <v>-214</v>
      </c>
      <c r="P15" s="10"/>
      <c r="Q15" s="10"/>
      <c r="R15" s="10"/>
      <c r="S15" s="10"/>
      <c r="T15" s="10"/>
      <c r="U15" s="10"/>
      <c r="V15" s="10"/>
      <c r="W15" s="10"/>
      <c r="X15" s="10"/>
      <c r="Y15" s="10"/>
      <c r="Z15" s="10"/>
      <c r="AA15" s="10"/>
      <c r="AB15" s="10"/>
      <c r="AC15" s="10"/>
      <c r="AD15" s="71">
        <f t="shared" si="1"/>
        <v>-214</v>
      </c>
      <c r="AE15" s="10"/>
      <c r="AF15" s="10"/>
      <c r="AG15" s="10"/>
      <c r="AH15" s="10"/>
    </row>
    <row r="16" spans="1:34" ht="12.75">
      <c r="A16" s="10" t="s">
        <v>107</v>
      </c>
      <c r="B16" s="1"/>
      <c r="C16" s="6">
        <f>-AD16</f>
        <v>-4915</v>
      </c>
      <c r="D16" s="10"/>
      <c r="E16" s="10"/>
      <c r="F16" s="10"/>
      <c r="G16" s="10">
        <v>4915</v>
      </c>
      <c r="H16" s="10"/>
      <c r="I16" s="10"/>
      <c r="J16" s="10"/>
      <c r="K16" s="10"/>
      <c r="L16" s="10"/>
      <c r="M16" s="10"/>
      <c r="N16" s="10"/>
      <c r="O16" s="10"/>
      <c r="P16" s="10"/>
      <c r="Q16" s="10"/>
      <c r="R16" s="10"/>
      <c r="S16" s="10"/>
      <c r="T16" s="10"/>
      <c r="U16" s="10"/>
      <c r="V16" s="10"/>
      <c r="W16" s="10"/>
      <c r="X16" s="10"/>
      <c r="Y16" s="10"/>
      <c r="Z16" s="10"/>
      <c r="AA16" s="10"/>
      <c r="AB16" s="10"/>
      <c r="AC16" s="10"/>
      <c r="AD16" s="10">
        <f t="shared" si="1"/>
        <v>4915</v>
      </c>
      <c r="AE16" s="10"/>
      <c r="AF16" s="10"/>
      <c r="AG16" s="10"/>
      <c r="AH16" s="10"/>
    </row>
    <row r="17" spans="1:34" ht="12.75">
      <c r="A17" s="10" t="s">
        <v>108</v>
      </c>
      <c r="B17" s="1"/>
      <c r="C17" s="6">
        <f>-AD17</f>
        <v>15000</v>
      </c>
      <c r="D17" s="10"/>
      <c r="E17" s="10"/>
      <c r="F17" s="10">
        <v>0</v>
      </c>
      <c r="G17" s="10"/>
      <c r="H17" s="10"/>
      <c r="I17" s="10"/>
      <c r="J17" s="10"/>
      <c r="K17" s="10"/>
      <c r="L17" s="10"/>
      <c r="M17" s="10"/>
      <c r="N17" s="10"/>
      <c r="O17" s="10"/>
      <c r="P17" s="10"/>
      <c r="Q17" s="10">
        <v>-15000</v>
      </c>
      <c r="R17" s="10"/>
      <c r="S17" s="10"/>
      <c r="T17" s="10"/>
      <c r="U17" s="10"/>
      <c r="V17" s="10"/>
      <c r="W17" s="10"/>
      <c r="X17" s="10"/>
      <c r="Y17" s="10"/>
      <c r="Z17" s="10"/>
      <c r="AA17" s="10"/>
      <c r="AB17" s="10"/>
      <c r="AC17" s="10"/>
      <c r="AD17" s="10">
        <f t="shared" si="1"/>
        <v>-15000</v>
      </c>
      <c r="AE17" s="10"/>
      <c r="AF17" s="10"/>
      <c r="AG17" s="10"/>
      <c r="AH17" s="10"/>
    </row>
    <row r="18" spans="1:34" ht="12.75">
      <c r="A18" s="10" t="s">
        <v>109</v>
      </c>
      <c r="B18" s="1"/>
      <c r="C18" s="41">
        <f>AD18</f>
        <v>-165</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v>-165</v>
      </c>
      <c r="AD18" s="10">
        <f t="shared" si="1"/>
        <v>-165</v>
      </c>
      <c r="AE18" s="10"/>
      <c r="AF18" s="10"/>
      <c r="AG18" s="10"/>
      <c r="AH18" s="10"/>
    </row>
    <row r="19" spans="1:34" ht="12.75">
      <c r="A19" s="1" t="s">
        <v>110</v>
      </c>
      <c r="B19" s="1"/>
      <c r="C19" s="6">
        <f>SUM(C11:C18)</f>
        <v>21148</v>
      </c>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row>
    <row r="20" spans="1:34" ht="12.75">
      <c r="A20" s="1" t="s">
        <v>111</v>
      </c>
      <c r="B20" s="1"/>
      <c r="C20" s="6"/>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f aca="true" t="shared" si="2" ref="AD20:AD28">SUM(F20:AC20)</f>
        <v>0</v>
      </c>
      <c r="AE20" s="10"/>
      <c r="AF20" s="10"/>
      <c r="AG20" s="10"/>
      <c r="AH20" s="10"/>
    </row>
    <row r="21" spans="1:34" ht="12.75">
      <c r="A21" s="10" t="s">
        <v>35</v>
      </c>
      <c r="B21" s="1"/>
      <c r="C21" s="6">
        <f>AD21</f>
        <v>-149</v>
      </c>
      <c r="D21" s="10"/>
      <c r="E21" s="10"/>
      <c r="F21" s="10">
        <v>0</v>
      </c>
      <c r="G21" s="10"/>
      <c r="H21" s="10"/>
      <c r="I21" s="10"/>
      <c r="J21" s="10"/>
      <c r="K21" s="10"/>
      <c r="L21" s="10"/>
      <c r="M21" s="39">
        <f>M9</f>
        <v>-149</v>
      </c>
      <c r="N21" s="10"/>
      <c r="O21" s="10"/>
      <c r="P21" s="10"/>
      <c r="Q21" s="10"/>
      <c r="R21" s="10"/>
      <c r="S21" s="10"/>
      <c r="T21" s="10"/>
      <c r="U21" s="10"/>
      <c r="V21" s="10"/>
      <c r="W21" s="10"/>
      <c r="X21" s="10"/>
      <c r="Y21" s="10"/>
      <c r="Z21" s="10"/>
      <c r="AA21" s="10"/>
      <c r="AB21" s="10"/>
      <c r="AC21" s="10"/>
      <c r="AD21" s="10">
        <f t="shared" si="2"/>
        <v>-149</v>
      </c>
      <c r="AE21" s="10"/>
      <c r="AF21" s="10"/>
      <c r="AG21" s="10"/>
      <c r="AH21" s="10"/>
    </row>
    <row r="22" spans="1:34" ht="12.75">
      <c r="A22" s="10" t="s">
        <v>36</v>
      </c>
      <c r="B22" s="1"/>
      <c r="C22" s="6">
        <f>AD22</f>
        <v>0</v>
      </c>
      <c r="D22" s="10"/>
      <c r="E22" s="10"/>
      <c r="F22" s="10"/>
      <c r="G22" s="10"/>
      <c r="H22" s="10"/>
      <c r="I22" s="10"/>
      <c r="J22" s="10"/>
      <c r="K22" s="10"/>
      <c r="L22" s="10"/>
      <c r="M22" s="10"/>
      <c r="N22" s="10"/>
      <c r="O22" s="10">
        <v>0</v>
      </c>
      <c r="P22" s="10"/>
      <c r="Q22" s="10"/>
      <c r="R22" s="10"/>
      <c r="S22" s="10"/>
      <c r="T22" s="10"/>
      <c r="U22" s="10"/>
      <c r="V22" s="10"/>
      <c r="W22" s="10"/>
      <c r="X22" s="10"/>
      <c r="Y22" s="10"/>
      <c r="Z22" s="10"/>
      <c r="AA22" s="10"/>
      <c r="AB22" s="10"/>
      <c r="AC22" s="10"/>
      <c r="AD22" s="10">
        <f t="shared" si="2"/>
        <v>0</v>
      </c>
      <c r="AE22" s="10"/>
      <c r="AF22" s="10"/>
      <c r="AG22" s="10"/>
      <c r="AH22" s="10"/>
    </row>
    <row r="23" spans="1:34" ht="12.75">
      <c r="A23" s="10" t="s">
        <v>39</v>
      </c>
      <c r="B23" s="1"/>
      <c r="C23" s="6">
        <f>AD23</f>
        <v>20998</v>
      </c>
      <c r="D23" s="10"/>
      <c r="E23" s="10"/>
      <c r="F23" s="10">
        <v>-3554</v>
      </c>
      <c r="G23" s="10"/>
      <c r="H23" s="10"/>
      <c r="I23" s="10"/>
      <c r="J23" s="10"/>
      <c r="K23" s="10">
        <v>0</v>
      </c>
      <c r="L23" s="10"/>
      <c r="M23" s="10"/>
      <c r="N23" s="10">
        <v>0</v>
      </c>
      <c r="O23" s="10">
        <v>0</v>
      </c>
      <c r="P23" s="10"/>
      <c r="Q23" s="10">
        <v>26774</v>
      </c>
      <c r="R23" s="10"/>
      <c r="S23" s="10"/>
      <c r="T23" s="10">
        <v>-2222</v>
      </c>
      <c r="U23" s="10"/>
      <c r="V23" s="10"/>
      <c r="W23" s="10"/>
      <c r="X23" s="10"/>
      <c r="Y23" s="10"/>
      <c r="Z23" s="10"/>
      <c r="AA23" s="10"/>
      <c r="AB23" s="10">
        <v>0</v>
      </c>
      <c r="AC23" s="10"/>
      <c r="AD23" s="10">
        <f t="shared" si="2"/>
        <v>20998</v>
      </c>
      <c r="AE23" s="10"/>
      <c r="AF23" s="10"/>
      <c r="AG23" s="10"/>
      <c r="AH23" s="10"/>
    </row>
    <row r="24" spans="1:34" ht="12.75">
      <c r="A24" s="10" t="s">
        <v>32</v>
      </c>
      <c r="B24" s="1"/>
      <c r="C24" s="41">
        <f>AD24</f>
        <v>-36930</v>
      </c>
      <c r="D24" s="10"/>
      <c r="E24" s="10"/>
      <c r="F24" s="10"/>
      <c r="G24" s="10"/>
      <c r="H24" s="10"/>
      <c r="I24" s="10"/>
      <c r="J24" s="10"/>
      <c r="K24" s="10">
        <v>-34063</v>
      </c>
      <c r="L24" s="10"/>
      <c r="M24" s="10"/>
      <c r="N24" s="10">
        <v>-2867</v>
      </c>
      <c r="O24" s="10"/>
      <c r="P24" s="10"/>
      <c r="Q24" s="10"/>
      <c r="R24" s="10"/>
      <c r="S24" s="10"/>
      <c r="T24" s="10"/>
      <c r="U24" s="10"/>
      <c r="V24" s="10"/>
      <c r="W24" s="10"/>
      <c r="X24" s="10"/>
      <c r="Y24" s="10"/>
      <c r="Z24" s="10"/>
      <c r="AA24" s="10"/>
      <c r="AB24" s="10"/>
      <c r="AC24" s="10"/>
      <c r="AD24" s="10">
        <f t="shared" si="2"/>
        <v>-36930</v>
      </c>
      <c r="AE24" s="10"/>
      <c r="AF24" s="10"/>
      <c r="AG24" s="10"/>
      <c r="AH24" s="10"/>
    </row>
    <row r="25" spans="1:34" ht="12.75">
      <c r="A25" s="1" t="s">
        <v>112</v>
      </c>
      <c r="B25" s="1"/>
      <c r="C25" s="6">
        <f>SUM(C19:C24)</f>
        <v>5067</v>
      </c>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f t="shared" si="2"/>
        <v>0</v>
      </c>
      <c r="AE25" s="10"/>
      <c r="AF25" s="10"/>
      <c r="AG25" s="10"/>
      <c r="AH25" s="10"/>
    </row>
    <row r="26" spans="1:34" ht="12.75">
      <c r="A26" s="10" t="s">
        <v>113</v>
      </c>
      <c r="B26" s="1"/>
      <c r="C26" s="6">
        <f>AD26</f>
        <v>955</v>
      </c>
      <c r="D26" s="10"/>
      <c r="E26" s="10"/>
      <c r="F26" s="10"/>
      <c r="G26" s="10"/>
      <c r="H26" s="10"/>
      <c r="I26" s="10"/>
      <c r="J26" s="10"/>
      <c r="K26" s="10"/>
      <c r="L26" s="10"/>
      <c r="M26" s="10"/>
      <c r="N26" s="10"/>
      <c r="O26" s="10"/>
      <c r="P26" s="10"/>
      <c r="Q26" s="10"/>
      <c r="R26" s="10"/>
      <c r="S26" s="10"/>
      <c r="T26" s="10">
        <f>923+32</f>
        <v>955</v>
      </c>
      <c r="U26" s="10"/>
      <c r="V26" s="10"/>
      <c r="W26" s="10"/>
      <c r="X26" s="10"/>
      <c r="Y26" s="10"/>
      <c r="Z26" s="10"/>
      <c r="AA26" s="10"/>
      <c r="AB26" s="10"/>
      <c r="AC26" s="10"/>
      <c r="AD26" s="10">
        <f t="shared" si="2"/>
        <v>955</v>
      </c>
      <c r="AE26" s="10"/>
      <c r="AF26" s="10"/>
      <c r="AG26" s="10"/>
      <c r="AH26" s="10"/>
    </row>
    <row r="27" spans="1:34" ht="12.75">
      <c r="A27" s="10" t="s">
        <v>114</v>
      </c>
      <c r="B27" s="1"/>
      <c r="C27" s="6">
        <f>AD27</f>
        <v>0</v>
      </c>
      <c r="D27" s="10"/>
      <c r="E27" s="10"/>
      <c r="F27" s="10"/>
      <c r="G27" s="10"/>
      <c r="H27" s="10"/>
      <c r="I27" s="10"/>
      <c r="J27" s="10"/>
      <c r="K27" s="10"/>
      <c r="L27" s="10"/>
      <c r="M27" s="10"/>
      <c r="N27" s="10"/>
      <c r="O27" s="10">
        <v>0</v>
      </c>
      <c r="P27" s="10"/>
      <c r="Q27" s="10"/>
      <c r="R27" s="10"/>
      <c r="S27" s="10"/>
      <c r="T27" s="10">
        <v>0</v>
      </c>
      <c r="U27" s="10"/>
      <c r="V27" s="10"/>
      <c r="W27" s="10"/>
      <c r="X27" s="10"/>
      <c r="Y27" s="10"/>
      <c r="Z27" s="10"/>
      <c r="AA27" s="10"/>
      <c r="AB27" s="10"/>
      <c r="AC27" s="10"/>
      <c r="AD27" s="10">
        <f t="shared" si="2"/>
        <v>0</v>
      </c>
      <c r="AE27" s="10"/>
      <c r="AF27" s="10"/>
      <c r="AG27" s="10"/>
      <c r="AH27" s="10"/>
    </row>
    <row r="28" spans="1:34" ht="12.75">
      <c r="A28" s="10" t="s">
        <v>115</v>
      </c>
      <c r="B28" s="1"/>
      <c r="C28" s="6">
        <f>AD28</f>
        <v>-1343</v>
      </c>
      <c r="D28" s="10"/>
      <c r="E28" s="10"/>
      <c r="F28" s="10"/>
      <c r="G28" s="10"/>
      <c r="H28" s="10"/>
      <c r="I28" s="10"/>
      <c r="J28" s="10"/>
      <c r="K28" s="10"/>
      <c r="L28" s="10"/>
      <c r="M28" s="10"/>
      <c r="N28" s="10"/>
      <c r="O28" s="10"/>
      <c r="P28" s="39">
        <v>-1343</v>
      </c>
      <c r="Q28" s="10"/>
      <c r="R28" s="10"/>
      <c r="S28" s="10"/>
      <c r="T28" s="10"/>
      <c r="U28" s="10"/>
      <c r="V28" s="10"/>
      <c r="W28" s="10"/>
      <c r="X28" s="10"/>
      <c r="Y28" s="10"/>
      <c r="Z28" s="10"/>
      <c r="AA28" s="10"/>
      <c r="AB28" s="10"/>
      <c r="AC28" s="10"/>
      <c r="AD28" s="10">
        <f t="shared" si="2"/>
        <v>-1343</v>
      </c>
      <c r="AE28" s="10"/>
      <c r="AF28" s="10"/>
      <c r="AG28" s="10"/>
      <c r="AH28" s="10"/>
    </row>
    <row r="29" spans="1:34" ht="12.75">
      <c r="A29" s="10" t="s">
        <v>116</v>
      </c>
      <c r="B29" s="1"/>
      <c r="C29" s="6">
        <f>AD29</f>
        <v>-165</v>
      </c>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v>-165</v>
      </c>
      <c r="AD29" s="10">
        <f aca="true" t="shared" si="3" ref="AD29:AD50">SUM(F29:AC29)</f>
        <v>-165</v>
      </c>
      <c r="AE29" s="10"/>
      <c r="AF29" s="10"/>
      <c r="AG29" s="10"/>
      <c r="AH29" s="10"/>
    </row>
    <row r="30" spans="1:34" ht="12.75">
      <c r="A30" s="1" t="s">
        <v>117</v>
      </c>
      <c r="B30" s="1"/>
      <c r="C30" s="57">
        <f>SUM(C25:C29)</f>
        <v>4514</v>
      </c>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f t="shared" si="3"/>
        <v>0</v>
      </c>
      <c r="AE30" s="10"/>
      <c r="AF30" s="10"/>
      <c r="AG30" s="10"/>
      <c r="AH30" s="10"/>
    </row>
    <row r="31" spans="1:34" ht="12.75">
      <c r="A31" s="10"/>
      <c r="B31" s="1"/>
      <c r="C31" s="6"/>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f t="shared" si="3"/>
        <v>0</v>
      </c>
      <c r="AE31" s="10"/>
      <c r="AF31" s="10"/>
      <c r="AG31" s="10"/>
      <c r="AH31" s="10"/>
    </row>
    <row r="32" spans="1:34" ht="12.75">
      <c r="A32" s="1"/>
      <c r="B32" s="1"/>
      <c r="C32" s="6"/>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f t="shared" si="3"/>
        <v>0</v>
      </c>
      <c r="AE32" s="10"/>
      <c r="AF32" s="10"/>
      <c r="AG32" s="10"/>
      <c r="AH32" s="10"/>
    </row>
    <row r="33" spans="1:34" ht="12.75">
      <c r="A33" s="1" t="s">
        <v>118</v>
      </c>
      <c r="B33" s="1"/>
      <c r="C33" s="6"/>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f t="shared" si="3"/>
        <v>0</v>
      </c>
      <c r="AE33" s="10"/>
      <c r="AF33" s="10"/>
      <c r="AG33" s="10"/>
      <c r="AH33" s="10"/>
    </row>
    <row r="34" spans="1:34" ht="12.75">
      <c r="A34" s="10" t="s">
        <v>119</v>
      </c>
      <c r="B34" s="1"/>
      <c r="C34" s="6">
        <v>0</v>
      </c>
      <c r="D34" s="10"/>
      <c r="E34" s="10"/>
      <c r="F34" s="10"/>
      <c r="G34" s="10"/>
      <c r="H34" s="10"/>
      <c r="I34" s="10"/>
      <c r="J34" s="10"/>
      <c r="K34" s="10"/>
      <c r="L34" s="10"/>
      <c r="M34" s="10"/>
      <c r="N34" s="10"/>
      <c r="O34" s="10"/>
      <c r="P34" s="10">
        <v>1343</v>
      </c>
      <c r="Q34" s="10"/>
      <c r="R34" s="10"/>
      <c r="S34" s="10"/>
      <c r="T34" s="10"/>
      <c r="U34" s="10"/>
      <c r="V34" s="10"/>
      <c r="W34" s="10"/>
      <c r="X34" s="10"/>
      <c r="Y34" s="10"/>
      <c r="Z34" s="10"/>
      <c r="AA34" s="10"/>
      <c r="AB34" s="10"/>
      <c r="AC34" s="10"/>
      <c r="AD34" s="10">
        <f t="shared" si="3"/>
        <v>1343</v>
      </c>
      <c r="AE34" s="10"/>
      <c r="AF34" s="10"/>
      <c r="AG34" s="10"/>
      <c r="AH34" s="10"/>
    </row>
    <row r="35" spans="1:34" ht="12.75">
      <c r="A35" s="10" t="s">
        <v>120</v>
      </c>
      <c r="B35" s="1"/>
      <c r="C35" s="6">
        <f>AD35</f>
        <v>-526</v>
      </c>
      <c r="D35" s="10"/>
      <c r="E35" s="10"/>
      <c r="F35" s="10">
        <v>-526</v>
      </c>
      <c r="G35" s="10"/>
      <c r="H35" s="10"/>
      <c r="I35" s="10"/>
      <c r="J35" s="10"/>
      <c r="K35" s="10"/>
      <c r="L35" s="10"/>
      <c r="M35" s="10"/>
      <c r="N35" s="10"/>
      <c r="O35" s="10"/>
      <c r="P35" s="10"/>
      <c r="Q35" s="10"/>
      <c r="R35" s="10"/>
      <c r="S35" s="10"/>
      <c r="T35" s="10"/>
      <c r="U35" s="10"/>
      <c r="V35" s="10"/>
      <c r="W35" s="10"/>
      <c r="X35" s="10"/>
      <c r="Y35" s="10"/>
      <c r="Z35" s="10"/>
      <c r="AA35" s="10"/>
      <c r="AB35" s="10"/>
      <c r="AC35" s="10"/>
      <c r="AD35" s="10">
        <f t="shared" si="3"/>
        <v>-526</v>
      </c>
      <c r="AE35" s="10"/>
      <c r="AF35" s="10"/>
      <c r="AG35" s="10"/>
      <c r="AH35" s="10"/>
    </row>
    <row r="36" spans="1:34" ht="12.75">
      <c r="A36" s="10" t="s">
        <v>121</v>
      </c>
      <c r="B36" s="1"/>
      <c r="C36" s="6">
        <f>AD36</f>
        <v>0</v>
      </c>
      <c r="D36" s="10"/>
      <c r="E36" s="10"/>
      <c r="F36" s="10"/>
      <c r="G36" s="10"/>
      <c r="H36" s="10"/>
      <c r="I36" s="10"/>
      <c r="J36" s="10"/>
      <c r="K36" s="10"/>
      <c r="L36" s="10"/>
      <c r="M36" s="10"/>
      <c r="N36" s="10"/>
      <c r="O36" s="10">
        <v>0</v>
      </c>
      <c r="P36" s="10"/>
      <c r="Q36" s="10"/>
      <c r="R36" s="10"/>
      <c r="S36" s="10"/>
      <c r="T36" s="10"/>
      <c r="U36" s="10"/>
      <c r="V36" s="10"/>
      <c r="W36" s="10"/>
      <c r="X36" s="10"/>
      <c r="Y36" s="10"/>
      <c r="Z36" s="10"/>
      <c r="AA36" s="10"/>
      <c r="AB36" s="10"/>
      <c r="AC36" s="10"/>
      <c r="AD36" s="10">
        <f t="shared" si="3"/>
        <v>0</v>
      </c>
      <c r="AE36" s="10"/>
      <c r="AF36" s="10"/>
      <c r="AG36" s="10"/>
      <c r="AH36" s="10"/>
    </row>
    <row r="37" spans="1:34" ht="12.75">
      <c r="A37" s="10" t="s">
        <v>122</v>
      </c>
      <c r="B37" s="1"/>
      <c r="C37" s="72">
        <f>AD37</f>
        <v>-970</v>
      </c>
      <c r="D37" s="10"/>
      <c r="E37" s="10"/>
      <c r="F37" s="10">
        <v>-970</v>
      </c>
      <c r="G37" s="10"/>
      <c r="H37" s="10">
        <v>0</v>
      </c>
      <c r="I37" s="10"/>
      <c r="J37" s="10">
        <v>0</v>
      </c>
      <c r="K37" s="10"/>
      <c r="L37" s="10"/>
      <c r="M37" s="10"/>
      <c r="N37" s="10"/>
      <c r="O37" s="10"/>
      <c r="P37" s="10"/>
      <c r="Q37" s="10"/>
      <c r="R37" s="10"/>
      <c r="S37" s="10"/>
      <c r="T37" s="10"/>
      <c r="U37" s="10"/>
      <c r="V37" s="10"/>
      <c r="W37" s="10"/>
      <c r="X37" s="10"/>
      <c r="Y37" s="10"/>
      <c r="Z37" s="10"/>
      <c r="AA37" s="10"/>
      <c r="AB37" s="10"/>
      <c r="AC37" s="10"/>
      <c r="AD37" s="10">
        <f t="shared" si="3"/>
        <v>-970</v>
      </c>
      <c r="AE37" s="10"/>
      <c r="AF37" s="10"/>
      <c r="AG37" s="10"/>
      <c r="AH37" s="10"/>
    </row>
    <row r="38" spans="1:34" ht="12.75">
      <c r="A38" s="10" t="s">
        <v>123</v>
      </c>
      <c r="B38" s="1"/>
      <c r="C38" s="6">
        <v>0</v>
      </c>
      <c r="D38" s="10"/>
      <c r="E38" s="10"/>
      <c r="F38" s="10"/>
      <c r="G38" s="10"/>
      <c r="H38" s="10"/>
      <c r="I38" s="10"/>
      <c r="J38" s="10"/>
      <c r="K38" s="10"/>
      <c r="L38" s="10">
        <v>0</v>
      </c>
      <c r="M38" s="10"/>
      <c r="N38" s="10"/>
      <c r="O38" s="10"/>
      <c r="P38" s="10"/>
      <c r="Q38" s="10">
        <v>0</v>
      </c>
      <c r="R38" s="10"/>
      <c r="S38" s="10"/>
      <c r="T38" s="10"/>
      <c r="U38" s="10"/>
      <c r="V38" s="10"/>
      <c r="W38" s="10"/>
      <c r="X38" s="10"/>
      <c r="Y38" s="10"/>
      <c r="Z38" s="10"/>
      <c r="AA38" s="10"/>
      <c r="AB38" s="10"/>
      <c r="AC38" s="10"/>
      <c r="AD38" s="10">
        <f t="shared" si="3"/>
        <v>0</v>
      </c>
      <c r="AE38" s="10"/>
      <c r="AF38" s="10"/>
      <c r="AG38" s="10"/>
      <c r="AH38" s="10"/>
    </row>
    <row r="39" spans="1:34" ht="12.75">
      <c r="A39" s="10" t="s">
        <v>124</v>
      </c>
      <c r="B39" s="1"/>
      <c r="C39" s="6">
        <v>0</v>
      </c>
      <c r="D39" s="10"/>
      <c r="E39" s="10"/>
      <c r="F39" s="10"/>
      <c r="G39" s="10">
        <v>-7021</v>
      </c>
      <c r="H39" s="10"/>
      <c r="I39" s="10"/>
      <c r="J39" s="10"/>
      <c r="K39" s="10"/>
      <c r="L39" s="10"/>
      <c r="M39" s="10"/>
      <c r="N39" s="10"/>
      <c r="O39" s="10"/>
      <c r="P39" s="10"/>
      <c r="Q39" s="10"/>
      <c r="R39" s="10"/>
      <c r="S39" s="10"/>
      <c r="T39" s="10"/>
      <c r="U39" s="10"/>
      <c r="V39" s="10"/>
      <c r="W39" s="10"/>
      <c r="X39" s="10"/>
      <c r="Y39" s="10"/>
      <c r="Z39" s="10"/>
      <c r="AA39" s="10"/>
      <c r="AB39" s="10"/>
      <c r="AC39" s="10"/>
      <c r="AD39" s="10">
        <f t="shared" si="3"/>
        <v>-7021</v>
      </c>
      <c r="AE39" s="10"/>
      <c r="AF39" s="10"/>
      <c r="AG39" s="10"/>
      <c r="AH39" s="10"/>
    </row>
    <row r="40" spans="1:34" ht="12.75">
      <c r="A40" s="10" t="s">
        <v>125</v>
      </c>
      <c r="B40" s="1"/>
      <c r="C40" s="6">
        <f>AD40</f>
        <v>200</v>
      </c>
      <c r="D40" s="10"/>
      <c r="E40" s="10"/>
      <c r="F40" s="10"/>
      <c r="G40" s="10"/>
      <c r="H40" s="10">
        <v>200</v>
      </c>
      <c r="I40" s="10"/>
      <c r="J40" s="10"/>
      <c r="K40" s="10"/>
      <c r="L40" s="10"/>
      <c r="M40" s="10"/>
      <c r="N40" s="10"/>
      <c r="O40" s="10"/>
      <c r="P40" s="10"/>
      <c r="Q40" s="10"/>
      <c r="R40" s="10"/>
      <c r="S40" s="10"/>
      <c r="T40" s="10"/>
      <c r="U40" s="10"/>
      <c r="V40" s="10"/>
      <c r="W40" s="10">
        <v>0</v>
      </c>
      <c r="X40" s="10"/>
      <c r="Y40" s="10"/>
      <c r="Z40" s="10"/>
      <c r="AA40" s="10"/>
      <c r="AB40" s="10"/>
      <c r="AC40" s="10"/>
      <c r="AD40" s="10">
        <f t="shared" si="3"/>
        <v>200</v>
      </c>
      <c r="AE40" s="10"/>
      <c r="AF40" s="10"/>
      <c r="AG40" s="10"/>
      <c r="AH40" s="10"/>
    </row>
    <row r="41" spans="1:34" ht="12.75">
      <c r="A41" s="1" t="s">
        <v>126</v>
      </c>
      <c r="B41" s="1"/>
      <c r="C41" s="57">
        <f>SUM(C34:C40)</f>
        <v>-1296</v>
      </c>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f t="shared" si="3"/>
        <v>0</v>
      </c>
      <c r="AE41" s="10"/>
      <c r="AF41" s="10"/>
      <c r="AG41" s="10"/>
      <c r="AH41" s="10"/>
    </row>
    <row r="42" spans="1:34" ht="12.75">
      <c r="A42" s="1"/>
      <c r="B42" s="1"/>
      <c r="C42" s="6"/>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f t="shared" si="3"/>
        <v>0</v>
      </c>
      <c r="AE42" s="10"/>
      <c r="AF42" s="10"/>
      <c r="AG42" s="10"/>
      <c r="AH42" s="10"/>
    </row>
    <row r="43" spans="1:34" ht="12.75">
      <c r="A43" s="3" t="s">
        <v>127</v>
      </c>
      <c r="B43" s="3"/>
      <c r="C43" s="6"/>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f t="shared" si="3"/>
        <v>0</v>
      </c>
      <c r="AE43" s="10"/>
      <c r="AF43" s="10"/>
      <c r="AG43" s="10"/>
      <c r="AH43" s="10"/>
    </row>
    <row r="44" spans="1:34" ht="12.75">
      <c r="A44" s="11" t="s">
        <v>128</v>
      </c>
      <c r="B44" s="3"/>
      <c r="C44" s="6">
        <f>AD44</f>
        <v>0</v>
      </c>
      <c r="D44" s="10"/>
      <c r="E44" s="10"/>
      <c r="F44" s="10"/>
      <c r="G44" s="10"/>
      <c r="H44" s="10"/>
      <c r="I44" s="10"/>
      <c r="J44" s="10"/>
      <c r="K44" s="10"/>
      <c r="L44" s="10"/>
      <c r="M44" s="10"/>
      <c r="N44" s="10"/>
      <c r="O44" s="10"/>
      <c r="P44" s="10"/>
      <c r="Q44" s="10"/>
      <c r="R44" s="10">
        <v>0</v>
      </c>
      <c r="S44" s="10"/>
      <c r="T44" s="10"/>
      <c r="U44" s="10"/>
      <c r="V44" s="10"/>
      <c r="W44" s="10"/>
      <c r="X44" s="10"/>
      <c r="Y44" s="10"/>
      <c r="Z44" s="10"/>
      <c r="AA44" s="10"/>
      <c r="AB44" s="10">
        <v>0</v>
      </c>
      <c r="AC44" s="10"/>
      <c r="AD44" s="10">
        <f t="shared" si="3"/>
        <v>0</v>
      </c>
      <c r="AE44" s="10"/>
      <c r="AF44" s="10"/>
      <c r="AG44" s="10"/>
      <c r="AH44" s="10"/>
    </row>
    <row r="45" spans="1:34" ht="12.75">
      <c r="A45" s="11" t="s">
        <v>129</v>
      </c>
      <c r="B45" s="3"/>
      <c r="C45" s="6">
        <f>AD45</f>
        <v>0</v>
      </c>
      <c r="D45" s="10"/>
      <c r="E45" s="10"/>
      <c r="F45" s="10"/>
      <c r="G45" s="10"/>
      <c r="H45" s="10"/>
      <c r="I45" s="10"/>
      <c r="J45" s="10"/>
      <c r="K45" s="10"/>
      <c r="L45" s="10"/>
      <c r="M45" s="10"/>
      <c r="N45" s="10"/>
      <c r="O45" s="10"/>
      <c r="P45" s="10"/>
      <c r="Q45" s="10"/>
      <c r="R45" s="10"/>
      <c r="S45" s="10"/>
      <c r="T45" s="10"/>
      <c r="U45" s="10"/>
      <c r="V45" s="10"/>
      <c r="W45" s="10"/>
      <c r="X45" s="10"/>
      <c r="Y45" s="10"/>
      <c r="Z45" s="10"/>
      <c r="AA45" s="10"/>
      <c r="AB45" s="10">
        <v>0</v>
      </c>
      <c r="AC45" s="10"/>
      <c r="AD45" s="10">
        <f t="shared" si="3"/>
        <v>0</v>
      </c>
      <c r="AE45" s="10"/>
      <c r="AF45" s="10"/>
      <c r="AG45" s="10"/>
      <c r="AH45" s="10"/>
    </row>
    <row r="46" spans="1:34" ht="12.75">
      <c r="A46" s="11" t="s">
        <v>130</v>
      </c>
      <c r="B46" s="3"/>
      <c r="C46" s="6">
        <f>AD46</f>
        <v>0</v>
      </c>
      <c r="D46" s="10"/>
      <c r="E46" s="10"/>
      <c r="F46" s="10"/>
      <c r="G46" s="10"/>
      <c r="H46" s="10"/>
      <c r="I46" s="10"/>
      <c r="J46" s="10"/>
      <c r="K46" s="10"/>
      <c r="L46" s="10"/>
      <c r="M46" s="10"/>
      <c r="N46" s="10"/>
      <c r="O46" s="10"/>
      <c r="P46" s="10"/>
      <c r="Q46" s="71">
        <v>0</v>
      </c>
      <c r="R46" s="10"/>
      <c r="S46" s="10"/>
      <c r="T46" s="10"/>
      <c r="U46" s="10"/>
      <c r="V46" s="10"/>
      <c r="W46" s="10"/>
      <c r="X46" s="10"/>
      <c r="Y46" s="10"/>
      <c r="Z46" s="10"/>
      <c r="AA46" s="10"/>
      <c r="AB46" s="10"/>
      <c r="AC46" s="10"/>
      <c r="AD46" s="10">
        <f t="shared" si="3"/>
        <v>0</v>
      </c>
      <c r="AE46" s="10"/>
      <c r="AF46" s="10"/>
      <c r="AG46" s="10"/>
      <c r="AH46" s="10"/>
    </row>
    <row r="47" spans="1:34" ht="12.75">
      <c r="A47" s="1" t="s">
        <v>131</v>
      </c>
      <c r="B47" s="3"/>
      <c r="C47" s="57">
        <f>SUM(C44:C46)</f>
        <v>0</v>
      </c>
      <c r="D47" s="10"/>
      <c r="E47" s="10"/>
      <c r="F47" s="10">
        <v>0</v>
      </c>
      <c r="G47" s="10"/>
      <c r="H47" s="10"/>
      <c r="I47" s="10"/>
      <c r="J47" s="10"/>
      <c r="K47" s="10"/>
      <c r="L47" s="10"/>
      <c r="M47" s="10"/>
      <c r="N47" s="10"/>
      <c r="O47" s="10"/>
      <c r="P47" s="10"/>
      <c r="Q47" s="10"/>
      <c r="R47" s="10"/>
      <c r="S47" s="10"/>
      <c r="T47" s="10"/>
      <c r="U47" s="10"/>
      <c r="V47" s="10"/>
      <c r="W47" s="10"/>
      <c r="X47" s="10"/>
      <c r="Y47" s="10"/>
      <c r="Z47" s="10"/>
      <c r="AA47" s="10"/>
      <c r="AB47" s="10"/>
      <c r="AC47" s="10"/>
      <c r="AD47" s="10">
        <f t="shared" si="3"/>
        <v>0</v>
      </c>
      <c r="AE47" s="10"/>
      <c r="AF47" s="10"/>
      <c r="AG47" s="10"/>
      <c r="AH47" s="10"/>
    </row>
    <row r="48" spans="1:34" ht="12.75">
      <c r="A48" s="11" t="s">
        <v>132</v>
      </c>
      <c r="B48" s="3"/>
      <c r="C48" s="72">
        <f>AD48</f>
        <v>0</v>
      </c>
      <c r="D48" s="10"/>
      <c r="E48" s="10"/>
      <c r="F48" s="10"/>
      <c r="G48" s="10"/>
      <c r="H48" s="10"/>
      <c r="I48" s="10"/>
      <c r="J48" s="10"/>
      <c r="K48" s="10"/>
      <c r="L48" s="10"/>
      <c r="M48" s="10"/>
      <c r="N48" s="10"/>
      <c r="O48" s="10"/>
      <c r="P48" s="10"/>
      <c r="Q48" s="10"/>
      <c r="R48" s="10"/>
      <c r="S48" s="10"/>
      <c r="T48" s="10"/>
      <c r="U48" s="10"/>
      <c r="V48" s="10"/>
      <c r="W48" s="10">
        <v>0</v>
      </c>
      <c r="X48" s="10"/>
      <c r="Y48" s="10"/>
      <c r="Z48" s="10"/>
      <c r="AA48" s="10"/>
      <c r="AB48" s="10"/>
      <c r="AC48" s="10"/>
      <c r="AD48" s="10">
        <f t="shared" si="3"/>
        <v>0</v>
      </c>
      <c r="AE48" s="10"/>
      <c r="AF48" s="10"/>
      <c r="AG48" s="10"/>
      <c r="AH48" s="10"/>
    </row>
    <row r="49" spans="1:34" ht="12.75">
      <c r="A49" s="1" t="s">
        <v>71</v>
      </c>
      <c r="B49" s="3"/>
      <c r="C49" s="12">
        <f>C30+C41+C47</f>
        <v>3218</v>
      </c>
      <c r="D49" s="10"/>
      <c r="E49" s="10"/>
      <c r="F49" s="10"/>
      <c r="G49" s="10"/>
      <c r="H49" s="10"/>
      <c r="I49" s="10"/>
      <c r="J49" s="10"/>
      <c r="K49" s="10"/>
      <c r="L49" s="10"/>
      <c r="M49" s="10"/>
      <c r="N49" s="10"/>
      <c r="O49" s="10"/>
      <c r="P49" s="10">
        <v>0</v>
      </c>
      <c r="Q49" s="10"/>
      <c r="R49" s="10"/>
      <c r="S49" s="10">
        <v>0</v>
      </c>
      <c r="T49" s="10"/>
      <c r="U49" s="10"/>
      <c r="V49" s="10"/>
      <c r="W49" s="10"/>
      <c r="X49" s="10"/>
      <c r="Y49" s="10"/>
      <c r="Z49" s="10"/>
      <c r="AA49" s="10"/>
      <c r="AB49" s="10"/>
      <c r="AC49" s="10"/>
      <c r="AD49" s="10">
        <f t="shared" si="3"/>
        <v>0</v>
      </c>
      <c r="AE49" s="10"/>
      <c r="AF49" s="10"/>
      <c r="AG49" s="10"/>
      <c r="AH49" s="10"/>
    </row>
    <row r="50" spans="1:34" ht="12.75">
      <c r="A50" s="10"/>
      <c r="B50" s="10"/>
      <c r="C50" s="29"/>
      <c r="D50" s="10"/>
      <c r="E50" s="10"/>
      <c r="F50" s="73">
        <f>SUM(F13:F49)</f>
        <v>-970</v>
      </c>
      <c r="G50" s="74">
        <f aca="true" t="shared" si="4" ref="G50:AC50">SUM(G11:G49)</f>
        <v>0</v>
      </c>
      <c r="H50" s="74">
        <f t="shared" si="4"/>
        <v>200</v>
      </c>
      <c r="I50" s="74">
        <f t="shared" si="4"/>
        <v>0</v>
      </c>
      <c r="J50" s="74">
        <f t="shared" si="4"/>
        <v>0</v>
      </c>
      <c r="K50" s="74">
        <f t="shared" si="4"/>
        <v>-34063</v>
      </c>
      <c r="L50" s="74">
        <f t="shared" si="4"/>
        <v>0</v>
      </c>
      <c r="M50" s="74">
        <f t="shared" si="4"/>
        <v>0</v>
      </c>
      <c r="N50" s="74">
        <f t="shared" si="4"/>
        <v>-2867</v>
      </c>
      <c r="O50" s="74">
        <f t="shared" si="4"/>
        <v>0</v>
      </c>
      <c r="P50" s="74">
        <f t="shared" si="4"/>
        <v>1343</v>
      </c>
      <c r="Q50" s="75">
        <f t="shared" si="4"/>
        <v>0</v>
      </c>
      <c r="R50" s="74">
        <f t="shared" si="4"/>
        <v>-4175</v>
      </c>
      <c r="S50" s="74">
        <f t="shared" si="4"/>
        <v>0</v>
      </c>
      <c r="T50" s="74">
        <f t="shared" si="4"/>
        <v>-1267</v>
      </c>
      <c r="U50" s="74">
        <f t="shared" si="4"/>
        <v>0</v>
      </c>
      <c r="V50" s="74">
        <f t="shared" si="4"/>
        <v>0</v>
      </c>
      <c r="W50" s="74">
        <f t="shared" si="4"/>
        <v>0</v>
      </c>
      <c r="X50" s="74">
        <f t="shared" si="4"/>
        <v>0</v>
      </c>
      <c r="Y50" s="74">
        <f t="shared" si="4"/>
        <v>0</v>
      </c>
      <c r="Z50" s="74">
        <f t="shared" si="4"/>
        <v>-32354</v>
      </c>
      <c r="AA50" s="74">
        <f t="shared" si="4"/>
        <v>0</v>
      </c>
      <c r="AB50" s="74">
        <f t="shared" si="4"/>
        <v>-3381</v>
      </c>
      <c r="AC50" s="74">
        <f t="shared" si="4"/>
        <v>-330</v>
      </c>
      <c r="AD50" s="10">
        <f t="shared" si="3"/>
        <v>-77864</v>
      </c>
      <c r="AE50" s="10">
        <f>SUM(AD10:AD49)</f>
        <v>-77864</v>
      </c>
      <c r="AF50" s="10"/>
      <c r="AG50" s="10"/>
      <c r="AH50" s="10"/>
    </row>
    <row r="51" spans="1:34" ht="12.75">
      <c r="A51" s="76" t="s">
        <v>133</v>
      </c>
      <c r="B51" s="10"/>
      <c r="C51" s="29">
        <v>60841</v>
      </c>
      <c r="D51" s="10"/>
      <c r="E51" s="10"/>
      <c r="F51" s="39">
        <f aca="true" t="shared" si="5" ref="F51:AC51">F9-F50</f>
        <v>444</v>
      </c>
      <c r="G51" s="39">
        <f t="shared" si="5"/>
        <v>2106</v>
      </c>
      <c r="H51" s="39">
        <f t="shared" si="5"/>
        <v>-400</v>
      </c>
      <c r="I51" s="39">
        <f t="shared" si="5"/>
        <v>0</v>
      </c>
      <c r="J51" s="39">
        <f t="shared" si="5"/>
        <v>0</v>
      </c>
      <c r="K51" s="39">
        <f t="shared" si="5"/>
        <v>0.1900000000023283</v>
      </c>
      <c r="L51" s="39">
        <f t="shared" si="5"/>
        <v>0</v>
      </c>
      <c r="M51" s="39">
        <f t="shared" si="5"/>
        <v>-149</v>
      </c>
      <c r="N51" s="39">
        <f t="shared" si="5"/>
        <v>-0.1900000000023283</v>
      </c>
      <c r="O51" s="39">
        <f t="shared" si="5"/>
        <v>-2807</v>
      </c>
      <c r="P51" s="39">
        <f t="shared" si="5"/>
        <v>0</v>
      </c>
      <c r="Q51" s="39">
        <f t="shared" si="5"/>
        <v>23251</v>
      </c>
      <c r="R51" s="39">
        <f t="shared" si="5"/>
        <v>0</v>
      </c>
      <c r="S51" s="39">
        <f t="shared" si="5"/>
        <v>0</v>
      </c>
      <c r="T51" s="39">
        <f t="shared" si="5"/>
        <v>2534</v>
      </c>
      <c r="U51" s="39">
        <f t="shared" si="5"/>
        <v>0</v>
      </c>
      <c r="V51" s="39">
        <f t="shared" si="5"/>
        <v>0</v>
      </c>
      <c r="W51" s="39">
        <f t="shared" si="5"/>
        <v>0</v>
      </c>
      <c r="X51" s="39">
        <f t="shared" si="5"/>
        <v>0</v>
      </c>
      <c r="Y51" s="39">
        <f t="shared" si="5"/>
        <v>0</v>
      </c>
      <c r="Z51" s="39">
        <f t="shared" si="5"/>
        <v>0</v>
      </c>
      <c r="AA51" s="39">
        <f t="shared" si="5"/>
        <v>-1953</v>
      </c>
      <c r="AB51" s="39">
        <f t="shared" si="5"/>
        <v>0</v>
      </c>
      <c r="AC51" s="39">
        <f t="shared" si="5"/>
        <v>495</v>
      </c>
      <c r="AD51" s="10"/>
      <c r="AE51" s="10"/>
      <c r="AF51" s="10"/>
      <c r="AG51" s="10"/>
      <c r="AH51" s="10"/>
    </row>
    <row r="52" spans="1:34" ht="12.75">
      <c r="A52" s="10"/>
      <c r="B52" s="10"/>
      <c r="C52" s="2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row>
    <row r="53" spans="1:34" ht="13.5" thickBot="1">
      <c r="A53" s="66" t="s">
        <v>158</v>
      </c>
      <c r="B53" s="66"/>
      <c r="C53" s="67">
        <f>SUM(C48:C52)</f>
        <v>64059</v>
      </c>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row>
    <row r="54" spans="1:34" ht="12.75">
      <c r="A54" s="10" t="s">
        <v>134</v>
      </c>
      <c r="B54" s="10"/>
      <c r="C54" s="29"/>
      <c r="D54" s="39"/>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row>
    <row r="55" spans="1:34" ht="12.75">
      <c r="A55" s="10" t="s">
        <v>74</v>
      </c>
      <c r="B55" s="10"/>
      <c r="C55" s="29">
        <v>25901</v>
      </c>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row>
    <row r="56" spans="1:34" ht="12.75">
      <c r="A56" s="10" t="s">
        <v>135</v>
      </c>
      <c r="B56" s="10"/>
      <c r="C56" s="29">
        <v>39258</v>
      </c>
      <c r="D56" s="39">
        <f>C56+C55</f>
        <v>65159</v>
      </c>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row>
    <row r="57" spans="1:34" ht="12.75">
      <c r="A57" s="10" t="s">
        <v>89</v>
      </c>
      <c r="B57" s="10"/>
      <c r="C57" s="15">
        <v>-1100</v>
      </c>
      <c r="D57" s="10">
        <v>65159</v>
      </c>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row>
    <row r="58" spans="1:34" ht="12.75">
      <c r="A58" s="10"/>
      <c r="B58" s="10"/>
      <c r="C58" s="39">
        <f>SUM(C55:C57)</f>
        <v>64059</v>
      </c>
      <c r="D58" s="39">
        <f>D57-D56</f>
        <v>0</v>
      </c>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row>
    <row r="59" spans="1:34" ht="12.75">
      <c r="A59" s="10" t="s">
        <v>136</v>
      </c>
      <c r="B59" s="10"/>
      <c r="C59" s="29">
        <v>0</v>
      </c>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row>
    <row r="60" spans="1:34" ht="13.5" thickBot="1">
      <c r="A60" s="10"/>
      <c r="B60" s="10"/>
      <c r="C60" s="77">
        <f>SUM(C58:C59)</f>
        <v>64059</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row>
    <row r="61" spans="1:34" ht="13.5" thickTop="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row>
    <row r="62" spans="1:34" ht="12.75">
      <c r="A62" s="10"/>
      <c r="B62" s="10"/>
      <c r="C62" s="39">
        <f>+C60-C53</f>
        <v>0</v>
      </c>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row>
    <row r="63" spans="1:34" ht="12.75">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row>
    <row r="64" spans="1:34" ht="12.75">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row>
    <row r="65" spans="1:34" ht="12.7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row>
    <row r="66" spans="1:34" ht="12.75">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row>
    <row r="67" spans="1:34" ht="12.75">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row>
    <row r="68" spans="1:34" ht="12.75">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row>
    <row r="69" spans="1:34" ht="12.75">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row>
    <row r="70" spans="1:34" ht="12.75">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row>
    <row r="71" spans="1:34" ht="12.75">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row>
    <row r="72" spans="1:34" ht="12.75">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row>
    <row r="73" spans="1:34" ht="12.75">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row>
    <row r="74" spans="1:34" ht="12.75">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row>
    <row r="75" spans="1:34" ht="12.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row>
    <row r="76" spans="1:34" ht="12.75">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row>
    <row r="77" spans="1:34" ht="12.75">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row>
    <row r="78" spans="1:34" ht="12.75">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row>
    <row r="79" spans="1:34" ht="12.75">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2.7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row>
    <row r="81" spans="1:34" ht="12.7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row>
    <row r="82" spans="1:34" ht="12.7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row>
    <row r="83" spans="1:34" ht="12.7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row>
    <row r="84" spans="1:34" ht="12.7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row>
    <row r="85" spans="1:34" ht="12.7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row>
    <row r="86" spans="1:34" ht="12.75">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row>
    <row r="87" spans="1:34" ht="12.75">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row>
  </sheetData>
  <mergeCells count="1">
    <mergeCell ref="B7:C7"/>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Landmarks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Rahayu Sharif</dc:creator>
  <cp:keywords/>
  <dc:description/>
  <cp:lastModifiedBy>Norhasniza Nordin</cp:lastModifiedBy>
  <cp:lastPrinted>2003-08-21T07:12:27Z</cp:lastPrinted>
  <dcterms:created xsi:type="dcterms:W3CDTF">2002-09-30T05:45:57Z</dcterms:created>
  <dcterms:modified xsi:type="dcterms:W3CDTF">2003-08-21T09:02:53Z</dcterms:modified>
  <cp:category/>
  <cp:version/>
  <cp:contentType/>
  <cp:contentStatus/>
</cp:coreProperties>
</file>